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C:\Users\jgauthier\Downloads\"/>
    </mc:Choice>
  </mc:AlternateContent>
  <xr:revisionPtr revIDLastSave="0" documentId="13_ncr:1_{FB66B7A8-293D-454B-B471-A100FACB0EA9}" xr6:coauthVersionLast="34" xr6:coauthVersionMax="34" xr10:uidLastSave="{00000000-0000-0000-0000-000000000000}"/>
  <workbookProtection workbookPassword="C577" lockStructure="1"/>
  <bookViews>
    <workbookView xWindow="0" yWindow="0" windowWidth="20490" windowHeight="7545" tabRatio="730" xr2:uid="{00000000-000D-0000-FFFF-FFFF0000000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$'!$A$1:$H$166</definedName>
    <definedName name="Submitted_By">'CalcField-Actual $'!$C$16</definedName>
    <definedName name="Submitter_Email">'CalcField-Actual $'!$F$17</definedName>
    <definedName name="Submitter_Phone">'CalcField-Actual $'!$C$17</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3" i="5" l="1"/>
  <c r="F122" i="5"/>
  <c r="G171" i="5" l="1"/>
  <c r="G172" i="5"/>
  <c r="G173" i="5"/>
  <c r="G174" i="5"/>
  <c r="G178" i="5"/>
  <c r="E115" i="5" l="1"/>
  <c r="A128" i="5" l="1"/>
  <c r="E188" i="5" l="1"/>
  <c r="F178" i="5" l="1"/>
  <c r="F174" i="5"/>
  <c r="F173" i="5"/>
  <c r="F172" i="5"/>
  <c r="F171" i="5"/>
  <c r="G48" i="5"/>
  <c r="E88" i="5" l="1"/>
  <c r="E87" i="5" l="1"/>
  <c r="C95" i="5" s="1"/>
  <c r="E173" i="5"/>
  <c r="C93" i="5" l="1"/>
  <c r="E205" i="5"/>
  <c r="E204" i="5"/>
  <c r="E203" i="5"/>
  <c r="E201" i="5"/>
  <c r="E200" i="5"/>
  <c r="E199" i="5"/>
  <c r="E197" i="5"/>
  <c r="E196" i="5"/>
  <c r="E195" i="5"/>
  <c r="E193" i="5"/>
  <c r="E192" i="5"/>
  <c r="E191" i="5"/>
  <c r="E189" i="5"/>
  <c r="E187" i="5"/>
  <c r="E186" i="5"/>
  <c r="A130" i="5"/>
  <c r="C125" i="5"/>
  <c r="E178" i="5"/>
  <c r="G45" i="5"/>
  <c r="F138" i="5"/>
  <c r="F143" i="5"/>
  <c r="F54" i="5"/>
  <c r="F136" i="5"/>
  <c r="D68" i="5"/>
  <c r="D67" i="5"/>
  <c r="D66" i="5"/>
  <c r="D65" i="5"/>
  <c r="D64" i="5"/>
  <c r="D62" i="5"/>
  <c r="D61" i="5"/>
  <c r="D60" i="5"/>
  <c r="G32" i="5"/>
  <c r="D69" i="5"/>
  <c r="D63" i="5"/>
  <c r="E172" i="5"/>
  <c r="E183" i="5"/>
  <c r="E184" i="5"/>
  <c r="E182" i="5"/>
  <c r="E171" i="5"/>
  <c r="E106" i="5" l="1"/>
  <c r="E107" i="5"/>
  <c r="E105" i="5"/>
  <c r="D70" i="5"/>
  <c r="D95" i="5"/>
  <c r="E95" i="5"/>
  <c r="F93" i="5"/>
  <c r="D93" i="5"/>
  <c r="E111" i="5" s="1"/>
  <c r="F95" i="5"/>
  <c r="E93" i="5"/>
  <c r="F116" i="5" s="1"/>
  <c r="F137" i="5" l="1"/>
  <c r="D71" i="5"/>
  <c r="D72" i="5" s="1"/>
  <c r="F102" i="5" s="1"/>
  <c r="F139" i="5"/>
  <c r="F111" i="5" l="1"/>
  <c r="F112" i="5" s="1"/>
  <c r="F142" i="5" s="1"/>
  <c r="F107" i="5"/>
  <c r="F105" i="5"/>
  <c r="F140" i="5" s="1"/>
  <c r="F106" i="5"/>
  <c r="F141" i="5" l="1"/>
  <c r="J140" i="5" s="1"/>
  <c r="F108" i="5"/>
  <c r="F14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D86"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<sst xmlns="http://schemas.openxmlformats.org/spreadsheetml/2006/main" count="973" uniqueCount="364">
  <si>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</si>
  <si>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</si>
  <si>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</si>
  <si>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</si>
  <si>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</si>
  <si>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</si>
  <si>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</si>
  <si>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</si>
  <si>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</si>
  <si>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</si>
  <si>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</si>
  <si>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</si>
  <si>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</si>
  <si>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</si>
  <si>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</si>
  <si>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</si>
  <si>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</si>
  <si>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</si>
  <si>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</si>
  <si>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</si>
  <si>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</si>
  <si>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</si>
  <si>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</si>
  <si>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</si>
  <si>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</si>
  <si>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</si>
  <si>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</si>
  <si>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</si>
  <si>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</si>
  <si>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</si>
  <si>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</si>
  <si>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</si>
  <si>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</si>
  <si>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</si>
  <si>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</si>
  <si>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</si>
  <si>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</si>
  <si>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</si>
  <si>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</si>
  <si>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</si>
  <si>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</si>
  <si>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</si>
  <si>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</si>
  <si>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</si>
  <si>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</si>
  <si>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Monthly Rate</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</si>
  <si>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</si>
  <si>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</si>
  <si>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</si>
  <si>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</si>
  <si>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</si>
  <si>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</si>
  <si>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</si>
  <si>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</si>
  <si>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</si>
  <si>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</si>
  <si>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</si>
  <si>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</si>
  <si>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</si>
  <si>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</si>
  <si>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</si>
  <si>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</si>
  <si>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</si>
  <si>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</si>
  <si>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</si>
  <si>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</si>
  <si>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</si>
  <si>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</si>
  <si>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</si>
  <si>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</si>
  <si>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</si>
  <si>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</si>
  <si>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</si>
  <si>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</si>
  <si>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</si>
  <si>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</si>
  <si>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</si>
  <si>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</si>
  <si>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</si>
  <si>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</si>
  <si>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</si>
  <si>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</si>
  <si>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</si>
  <si>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</si>
  <si>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</si>
  <si>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</si>
  <si>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</si>
  <si>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</si>
  <si>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</si>
  <si>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</si>
  <si>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</si>
  <si>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</si>
  <si>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</si>
  <si>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</si>
  <si>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</si>
  <si>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</si>
  <si>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</si>
  <si>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</si>
  <si>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r>
      <t xml:space="preserve">Enter any </t>
    </r>
    <r>
      <rPr>
        <b/>
        <u/>
        <sz val="11"/>
        <rFont val="Arial Narrow"/>
        <family val="2"/>
      </rPr>
      <t xml:space="preserve">after-tax </t>
    </r>
    <r>
      <rPr>
        <sz val="11"/>
        <rFont val="Arial Narrow"/>
        <family val="2"/>
      </rPr>
      <t xml:space="preserve">payments to United Methodist Personal Investment Plan </t>
    </r>
    <r>
      <rPr>
        <b/>
        <sz val="11"/>
        <rFont val="Arial Narrow"/>
        <family val="2"/>
      </rPr>
      <t>made by the church</t>
    </r>
    <r>
      <rPr>
        <b/>
        <u/>
        <sz val="11"/>
        <rFont val="Arial Narrow"/>
        <family val="2"/>
      </rPr>
      <t xml:space="preserve"> for the pastor.
</t>
    </r>
    <r>
      <rPr>
        <sz val="11"/>
        <rFont val="Arial Narrow"/>
        <family val="2"/>
      </rPr>
      <t>To enroll in UMPIP, the pastor must contact the Benefits Office.</t>
    </r>
  </si>
  <si>
    <r>
      <t xml:space="preserve">Enter any </t>
    </r>
    <r>
      <rPr>
        <b/>
        <u/>
        <sz val="11"/>
        <rFont val="Arial Narrow"/>
        <family val="2"/>
      </rPr>
      <t>pre-tax</t>
    </r>
    <r>
      <rPr>
        <sz val="11"/>
        <rFont val="Arial Narrow"/>
        <family val="2"/>
      </rPr>
      <t xml:space="preserve"> payments to United Methodist Personal Investment Plan </t>
    </r>
    <r>
      <rPr>
        <b/>
        <sz val="11"/>
        <rFont val="Arial Narrow"/>
        <family val="2"/>
      </rPr>
      <t xml:space="preserve">made by the church </t>
    </r>
    <r>
      <rPr>
        <b/>
        <u/>
        <sz val="11"/>
        <rFont val="Arial Narrow"/>
        <family val="2"/>
      </rPr>
      <t>for the pastor</t>
    </r>
    <r>
      <rPr>
        <b/>
        <sz val="11"/>
        <rFont val="Arial Narrow"/>
        <family val="2"/>
      </rPr>
      <t>.</t>
    </r>
    <r>
      <rPr>
        <sz val="11"/>
        <rFont val="Arial Narrow"/>
        <family val="2"/>
      </rPr>
      <t xml:space="preserve">
To enroll in UMPIP, the pastor must contact the Benefits Office.</t>
    </r>
  </si>
  <si>
    <r>
      <t xml:space="preserve">Payments to a Flexible Spending Account (FSA) </t>
    </r>
    <r>
      <rPr>
        <b/>
        <sz val="11"/>
        <rFont val="Arial Narrow"/>
        <family val="2"/>
      </rPr>
      <t xml:space="preserve">made by the church </t>
    </r>
    <r>
      <rPr>
        <b/>
        <u/>
        <sz val="11"/>
        <rFont val="Arial Narrow"/>
        <family val="2"/>
      </rPr>
      <t>for the pastor.</t>
    </r>
  </si>
  <si>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</si>
  <si>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</si>
  <si>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</si>
  <si>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</si>
  <si>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</si>
  <si>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</si>
  <si>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</si>
  <si>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</si>
  <si>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</si>
  <si>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</si>
  <si>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</si>
  <si>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</si>
  <si>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</si>
  <si>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</si>
  <si>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</si>
  <si>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</si>
  <si>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</si>
  <si>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</si>
  <si>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</si>
  <si>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</si>
  <si>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</si>
  <si>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</si>
  <si>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</si>
  <si>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</si>
  <si>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</si>
  <si>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</si>
  <si>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</si>
  <si>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</si>
  <si>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TOTAL - Other Compensation Items (Lines 6-11)</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</si>
  <si>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</si>
  <si>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</si>
  <si>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</si>
  <si>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</si>
  <si>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</si>
  <si>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</si>
  <si>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</si>
  <si>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</si>
  <si>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</si>
  <si>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</si>
  <si>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</si>
  <si>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</si>
  <si>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</si>
  <si>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</si>
  <si>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</si>
  <si>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</si>
  <si>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</si>
  <si>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</si>
  <si>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</si>
  <si>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</si>
  <si>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</si>
  <si>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</si>
  <si>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</si>
  <si>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</si>
  <si>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</si>
  <si>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</si>
  <si>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</si>
  <si>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</si>
  <si>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</si>
  <si>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</si>
  <si>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</si>
  <si>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</si>
  <si>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</si>
  <si>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</si>
  <si>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</si>
  <si>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</si>
  <si>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</si>
  <si>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</si>
  <si>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</si>
  <si>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</si>
  <si>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</si>
  <si>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</si>
  <si>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</si>
  <si>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</si>
  <si>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</si>
  <si>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</si>
  <si>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</si>
  <si>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</si>
  <si>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</si>
  <si>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</si>
  <si>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</si>
  <si>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</si>
  <si>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r>
      <t xml:space="preserve">     -</t>
    </r>
    <r>
      <rPr>
        <b/>
        <sz val="12"/>
        <rFont val="Arial Narrow"/>
        <family val="2"/>
      </rPr>
      <t xml:space="preserve"> Pastor's</t>
    </r>
    <r>
      <rPr>
        <sz val="12"/>
        <rFont val="Arial Narrow"/>
        <family val="2"/>
      </rPr>
      <t xml:space="preserve"> Contribution</t>
    </r>
  </si>
  <si>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</si>
  <si>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</si>
  <si>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</si>
  <si>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</si>
  <si>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</si>
  <si>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</si>
  <si>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</si>
  <si>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</si>
  <si>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</si>
  <si>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</si>
  <si>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</si>
  <si>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</si>
  <si>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</si>
  <si>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</si>
  <si>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</si>
  <si>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</si>
  <si>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</si>
  <si>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</si>
  <si>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</si>
  <si>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</si>
  <si>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</si>
  <si>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</si>
  <si>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</si>
  <si>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</si>
  <si>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</si>
  <si>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</si>
  <si>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</si>
  <si>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</si>
  <si>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</si>
  <si>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</si>
  <si>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</si>
  <si>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</si>
  <si>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</si>
  <si>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</si>
  <si>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</si>
  <si>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r>
      <t xml:space="preserve">TOTAL UMPIP - </t>
    </r>
    <r>
      <rPr>
        <b/>
        <sz val="10"/>
        <rFont val="Arial Narrow"/>
        <family val="2"/>
      </rPr>
      <t>(New for '15 - Participants must complete a UMPIP before and after tax form)</t>
    </r>
  </si>
  <si>
    <t>Date:</t>
  </si>
  <si>
    <t>Print or Type Name &gt;&gt;</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</si>
  <si>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</si>
  <si>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</si>
  <si>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</si>
  <si>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</si>
  <si>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</si>
  <si>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</si>
  <si>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</si>
  <si>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</si>
  <si>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</si>
  <si>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</si>
  <si>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</si>
  <si>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</si>
  <si>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</si>
  <si>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</si>
  <si>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</si>
  <si>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</si>
  <si>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</si>
  <si>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</si>
  <si>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</si>
  <si>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</si>
  <si>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</si>
  <si>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</si>
  <si>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</si>
  <si>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</si>
  <si>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</si>
  <si>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</si>
  <si>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</si>
  <si>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</si>
  <si>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</si>
  <si>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District Superintendent or Presiding Elder:</t>
  </si>
  <si>
    <t>Treasurer/Finance Chair:</t>
  </si>
  <si>
    <t>Compensation 
Categories</t>
  </si>
  <si>
    <t>Answer ALL Questions Above (29-31) to Determine Benefit Eligibility</t>
  </si>
  <si>
    <t xml:space="preserve">     - DC - Defined Contribution (Plan Comp x 2%)</t>
  </si>
  <si>
    <t xml:space="preserve">     - DC - UMPIP Matching Funds (Plan Comp x 1%) *</t>
  </si>
  <si>
    <t>% of Plan Comp*</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</si>
  <si>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</si>
  <si>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</si>
  <si>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</si>
  <si>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</si>
  <si>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</si>
  <si>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</si>
  <si>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</si>
  <si>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</si>
  <si>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</si>
  <si>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</si>
  <si>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</si>
  <si>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</si>
  <si>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</si>
  <si>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</si>
  <si>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</si>
  <si>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</si>
  <si>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</si>
  <si>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</si>
  <si>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</si>
  <si>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</si>
  <si>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</si>
  <si>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</si>
  <si>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TOTAL PENSION:</t>
  </si>
  <si>
    <t>UMLifeOptions
3% of Plan Comp.</t>
  </si>
  <si>
    <t>CPP/UMLifeOptions</t>
  </si>
  <si>
    <t>CPP/UMLO Notes</t>
  </si>
  <si>
    <t>TOTAL CPP / UMLifeOptions</t>
  </si>
  <si>
    <t>2018 HealthFlex MonthlyPremiums (Active Clergy) BWC Default Plan</t>
  </si>
  <si>
    <t xml:space="preserve">DB=12% of Plan Comp
Limited by the 
DAC ($70,202)
-------
DC=3% of Plan Compensation
</t>
  </si>
  <si>
    <t>Provisional Deacon (PD)-1</t>
  </si>
  <si>
    <t>Provisional Deacon (PD)-2</t>
  </si>
  <si>
    <t>Provisional Deacon (PD)-3</t>
  </si>
  <si>
    <t>Provisional Deacon (PD)-4</t>
  </si>
  <si>
    <t>Retired Clergy (RE,RP,RD,DR,RA,RL)-1</t>
  </si>
  <si>
    <t>Retired Clergy (RE,RP,RD,DR,RA,RL)-2</t>
  </si>
  <si>
    <t>Retired Clergy (RE,RP,RD,DR,RA,RL)-3</t>
  </si>
  <si>
    <t>Retired Clergy (RE,RP,RD,DR,RA,RL)-4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</si>
  <si>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</si>
  <si>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</si>
  <si>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</si>
  <si>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</si>
  <si>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</si>
  <si>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</si>
  <si>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CPP=3% of Plan Comp.
Limited by 2x the DAC ($140,404)</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</si>
  <si>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</si>
  <si>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</si>
  <si>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</si>
  <si>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</si>
  <si>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</si>
  <si>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</si>
  <si>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</si>
  <si>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</si>
  <si>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</si>
  <si>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</si>
  <si>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</si>
  <si>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</si>
  <si>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</si>
  <si>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DB=12% of Plan Comp
Limited by the 
DAC ($70,202)
-------
DC=3% of Plan Compensation</t>
  </si>
  <si>
    <t>Lay Hires Not 
Eligible for 
CRSP (DB/DC)</t>
  </si>
  <si>
    <t>Retired Clergy Not 
Eligible for 
CRSP (DB/DC)</t>
  </si>
  <si>
    <t>Less than 
3/4 time 
not eligible</t>
  </si>
  <si>
    <t>Opt2-Clergy + 1</t>
  </si>
  <si>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</si>
  <si>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</si>
  <si>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</si>
  <si>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</si>
  <si>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</si>
  <si>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 xml:space="preserve">Data from Worksheet 5 (above) is used to calculate rates for CRSP (DB &amp; DC) and CPP or UMLifeOptions.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t>
    </r>
  </si>
  <si>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</si>
  <si>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</si>
  <si>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</si>
  <si>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</si>
  <si>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</si>
  <si>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</si>
  <si>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</si>
  <si>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 Click "Plan/Coverage Level" link (above) for more information and select a plan to generate the "HealthFlex - Church Portion" displayed in the Financial Obligation section  below . Clergy premiums are shown for informational purposes ONLY and will NOT be used for plan enrollment.  If plan selection is still pending, it is recommended that you select "Opt2-" rates, as these represent the BWC Default Plan.  The CHURCH premium for ALL plans/coverage levels is $860/month.  Clergy couples with dependents should contact our benefit office regarding possible participant rate reduction.</t>
  </si>
  <si>
    <r>
      <t xml:space="preserve">Will the church pay any of the </t>
    </r>
    <r>
      <rPr>
        <u/>
        <sz val="11"/>
        <rFont val="Arial Narrow"/>
        <family val="2"/>
      </rPr>
      <t>Pastor's portions</t>
    </r>
    <r>
      <rPr>
        <sz val="11"/>
        <rFont val="Arial Narrow"/>
        <family val="2"/>
      </rPr>
      <t xml:space="preserve"> (and/or dependents) health insurance premiums? If so, please enter the amount. 
</t>
    </r>
    <r>
      <rPr>
        <b/>
        <sz val="11"/>
        <rFont val="Arial Narrow"/>
        <family val="2"/>
      </rPr>
      <t xml:space="preserve">Do </t>
    </r>
    <r>
      <rPr>
        <b/>
        <u/>
        <sz val="11"/>
        <rFont val="Arial Narrow"/>
        <family val="2"/>
      </rPr>
      <t>NOT</t>
    </r>
    <r>
      <rPr>
        <b/>
        <sz val="11"/>
        <rFont val="Arial Narrow"/>
        <family val="2"/>
      </rPr>
      <t xml:space="preserve"> include the required amount the Local Church pays for their full-time or 3/4 time pastor ($860 per month or $10,320 per year).</t>
    </r>
    <r>
      <rPr>
        <sz val="11"/>
        <rFont val="Arial Narrow"/>
        <family val="2"/>
      </rPr>
      <t xml:space="preserve"> That is the EMPLOYER'S portion of the health premium and it is NOT reported here.</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</si>
  <si>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</si>
  <si>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</si>
  <si>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</si>
  <si>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</si>
  <si>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</si>
  <si>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</si>
  <si>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</si>
  <si>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</si>
  <si>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</si>
  <si>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</si>
  <si>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After tax UMPIP - Optional:</t>
  </si>
  <si>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</si>
  <si>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</si>
  <si>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</si>
  <si>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</si>
  <si>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</si>
  <si>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t>Will the church pay a partial amount toward the pastor's medical coverage? If so, please enter the amount. (Note: this item is intended to give the church a space to include a number other than the normal pastor's portion of the medical premium, possibly paid to the BWC and possibly paid to a third-party provider. Whether paid to the conference or other entity, it is the pastor's total plan compensation)</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</si>
  <si>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</si>
  <si>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</si>
  <si>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</si>
  <si>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the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</si>
  <si>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rPr>
        <sz val="11"/>
        <rFont val="Arial Narrow"/>
        <family val="2"/>
      </rP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t>
    </r>
    <r>
      <rPr>
        <b/>
        <sz val="11"/>
        <rFont val="Arial Narrow"/>
        <family val="2"/>
      </rPr>
      <t xml:space="preserve"> SUBMIT</t>
    </r>
    <r>
      <rPr>
        <sz val="11"/>
        <rFont val="Arial Narrow"/>
        <family val="2"/>
      </rPr>
      <t xml:space="preserve"> 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 xml:space="preserve">Note: You will need to use the last page of this report to fill in the required fields on the summary page in Arena.  </t>
    </r>
    <r>
      <rPr>
        <sz val="11"/>
        <rFont val="Arial Narrow"/>
        <family val="2"/>
      </rPr>
      <t xml:space="preserve">
   - </t>
    </r>
    <r>
      <rPr>
        <b/>
        <sz val="11"/>
        <rFont val="Arial Narrow"/>
        <family val="2"/>
      </rPr>
      <t xml:space="preserve">PRINT and PREPARE </t>
    </r>
    <r>
      <rPr>
        <sz val="11"/>
        <rFont val="Arial Narrow"/>
        <family val="2"/>
      </rPr>
      <t>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t>
    </r>
    <r>
      <rPr>
        <sz val="11.5"/>
        <rFont val="Arial Narrow"/>
        <family val="2"/>
      </rPr>
      <t xml:space="preserve">  </t>
    </r>
    <r>
      <rPr>
        <sz val="12"/>
        <rFont val="Arial Narrow"/>
        <family val="2"/>
      </rPr>
      <t xml:space="preserve">
</t>
    </r>
    <r>
      <rPr>
        <sz val="9"/>
        <rFont val="Arial Narrow"/>
        <family val="2"/>
      </rPr>
      <t xml:space="preserve">         
        </t>
    </r>
    <r>
      <rPr>
        <i/>
        <sz val="9"/>
        <rFont val="Arial Narrow"/>
        <family val="2"/>
      </rPr>
      <t>A final copy with all signatures wil be sent to you after all of the above have been completed.</t>
    </r>
  </si>
  <si>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</si>
  <si>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t xml:space="preserve">*  Clergy enrolled in CRSP and UMPIP (and contributing at least 1% of Plan Comp.) receive a 1% match (shown in CRSP section above). 
** $18K under age 50 with less than 15 yrs of service. $24K if age 50+ by Dec. 31. More than $24K if &gt;15 yrs service w/ all UM Organizations.
</t>
  </si>
  <si>
    <t>$18,000 or $24,000+</t>
  </si>
  <si>
    <t xml:space="preserve">   For more UMPIP information and/or enrollment, call Wespath at 800-851-2201 or click here to download election form.</t>
  </si>
  <si>
    <t>Maximum $**</t>
  </si>
  <si>
    <t>v07.10.2018</t>
  </si>
  <si>
    <t>2019 Clergy Compensation Report - Single Point Charge</t>
  </si>
  <si>
    <t xml:space="preserve">HealthFlex Church Premiums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</si>
</sst>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4"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b/>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11.5"/>
      <name val="Arial Narrow"/>
      <family val="2"/>
    </font>
    <font>
      <sz val="20"/>
      <name val="Arial Narrow"/>
      <family val="2"/>
    </font>
    <font>
      <u/>
      <sz val="10"/>
      <color theme="10"/>
      <name val="Arial Narrow"/>
      <family val="2"/>
    </font>
    <font>
      <b/>
      <sz val="13"/>
      <name val="Arial Narrow"/>
      <family val="2"/>
    </font>
    <font>
      <sz val="9"/>
      <color theme="10"/>
      <name val="Arial Narrow"/>
      <family val="2"/>
    </font>
    <font>
      <u/>
      <sz val="9"/>
      <color theme="10"/>
      <name val="Arial Narrow"/>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1">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theme="4" tint="0.79998168889431442"/>
      </left>
      <right style="thin">
        <color theme="4" tint="0.79998168889431442"/>
      </right>
      <top style="medium">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theme="4" tint="0.79998168889431442"/>
      </right>
      <top style="thin">
        <color rgb="FFFF0000"/>
      </top>
      <bottom style="thin">
        <color rgb="FFFF0000"/>
      </bottom>
      <diagonal/>
    </border>
    <border>
      <left style="thin">
        <color theme="4" tint="0.79998168889431442"/>
      </left>
      <right style="thin">
        <color rgb="FFFF0000"/>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
      <left/>
      <right style="thin">
        <color theme="4" tint="0.79998168889431442"/>
      </right>
      <top/>
      <bottom/>
      <diagonal/>
    </border>
    <border>
      <left/>
      <right style="thin">
        <color rgb="FFFF0000"/>
      </right>
      <top style="thin">
        <color theme="4" tint="0.79998168889431442"/>
      </top>
      <bottom style="thin">
        <color theme="4" tint="0.79998168889431442"/>
      </bottom>
      <diagonal/>
    </border>
    <border>
      <left/>
      <right/>
      <top style="medium">
        <color indexed="64"/>
      </top>
      <bottom style="thin">
        <color theme="4" tint="0.79998168889431442"/>
      </bottom>
      <diagonal/>
    </border>
  </borders>
  <cellStyleXfs count="14">
    <xf numFmtId="0" fontId="0" fillId="0" borderId="0"/>
    <xf numFmtId="43" fontId="29"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0"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408">
    <xf numFmtId="0" fontId="0" fillId="0" borderId="0" xfId="0"/>
    <xf numFmtId="0" fontId="10" fillId="0" borderId="23" xfId="0" applyFont="1" applyBorder="1" applyProtection="1"/>
    <xf numFmtId="0" fontId="10" fillId="0" borderId="23" xfId="0" applyFont="1" applyFill="1" applyBorder="1" applyProtection="1"/>
    <xf numFmtId="0" fontId="9" fillId="0" borderId="23" xfId="0" applyFont="1" applyFill="1" applyBorder="1" applyAlignment="1" applyProtection="1">
      <alignment vertical="top"/>
    </xf>
    <xf numFmtId="0" fontId="9" fillId="0" borderId="23" xfId="0" applyFont="1" applyFill="1" applyBorder="1" applyAlignment="1" applyProtection="1">
      <alignment vertical="top" wrapText="1"/>
    </xf>
    <xf numFmtId="42" fontId="10" fillId="3" borderId="23" xfId="0" applyNumberFormat="1" applyFont="1" applyFill="1" applyBorder="1" applyProtection="1">
      <protection locked="0"/>
    </xf>
    <xf numFmtId="42" fontId="9" fillId="0" borderId="23" xfId="0" applyNumberFormat="1" applyFont="1" applyFill="1" applyBorder="1" applyProtection="1"/>
    <xf numFmtId="42" fontId="9" fillId="4" borderId="23" xfId="0" applyNumberFormat="1" applyFont="1" applyFill="1" applyBorder="1" applyAlignment="1" applyProtection="1">
      <alignment horizontal="right" vertical="top" wrapText="1"/>
    </xf>
    <xf numFmtId="42" fontId="9" fillId="0" borderId="23" xfId="0" applyNumberFormat="1" applyFont="1" applyFill="1" applyBorder="1" applyAlignment="1" applyProtection="1">
      <alignment horizontal="right" vertical="top" wrapText="1"/>
    </xf>
    <xf numFmtId="0" fontId="10" fillId="0" borderId="23" xfId="0" applyFont="1" applyFill="1" applyBorder="1" applyAlignment="1" applyProtection="1">
      <alignment vertical="top" wrapText="1"/>
    </xf>
    <xf numFmtId="0" fontId="10" fillId="0" borderId="23" xfId="0" applyFont="1" applyBorder="1" applyAlignment="1" applyProtection="1">
      <alignment wrapText="1"/>
    </xf>
    <xf numFmtId="44" fontId="9" fillId="0" borderId="23" xfId="4" applyFont="1" applyFill="1" applyBorder="1" applyAlignment="1" applyProtection="1">
      <alignment horizontal="right"/>
    </xf>
    <xf numFmtId="0" fontId="9" fillId="5" borderId="23" xfId="0" applyFont="1" applyFill="1" applyBorder="1" applyAlignment="1" applyProtection="1">
      <alignment horizontal="center"/>
    </xf>
    <xf numFmtId="5" fontId="10" fillId="2" borderId="23" xfId="4" applyNumberFormat="1" applyFont="1" applyFill="1" applyBorder="1" applyAlignment="1" applyProtection="1">
      <alignment horizontal="center"/>
    </xf>
    <xf numFmtId="0" fontId="9" fillId="0" borderId="23" xfId="0" applyFont="1" applyFill="1" applyBorder="1" applyAlignment="1" applyProtection="1">
      <alignment horizontal="center"/>
    </xf>
    <xf numFmtId="0" fontId="10" fillId="0" borderId="23" xfId="0" applyFont="1" applyFill="1" applyBorder="1" applyAlignment="1" applyProtection="1">
      <alignment horizontal="center"/>
    </xf>
    <xf numFmtId="3" fontId="10" fillId="0" borderId="23" xfId="0" applyNumberFormat="1" applyFont="1" applyFill="1" applyBorder="1" applyProtection="1"/>
    <xf numFmtId="0" fontId="12" fillId="0" borderId="23" xfId="0" applyFont="1" applyFill="1" applyBorder="1" applyAlignment="1" applyProtection="1">
      <alignment horizontal="center" vertical="top"/>
    </xf>
    <xf numFmtId="0" fontId="12" fillId="0" borderId="23" xfId="0" applyFont="1" applyFill="1" applyBorder="1" applyAlignment="1" applyProtection="1">
      <alignment horizontal="right" vertical="top" wrapText="1"/>
    </xf>
    <xf numFmtId="0" fontId="10" fillId="0" borderId="23" xfId="0" applyFont="1" applyBorder="1" applyAlignment="1" applyProtection="1"/>
    <xf numFmtId="0" fontId="9" fillId="0" borderId="23" xfId="0" applyFont="1" applyFill="1" applyBorder="1" applyAlignment="1" applyProtection="1">
      <alignment horizontal="left"/>
    </xf>
    <xf numFmtId="0" fontId="17" fillId="0" borderId="23" xfId="0" applyFont="1" applyFill="1" applyBorder="1" applyAlignment="1" applyProtection="1">
      <alignment horizontal="center" vertical="top" wrapText="1"/>
    </xf>
    <xf numFmtId="0" fontId="32" fillId="0" borderId="24" xfId="0" applyFont="1" applyFill="1" applyBorder="1" applyAlignment="1" applyProtection="1">
      <alignment horizontal="left" vertical="top" wrapText="1"/>
    </xf>
    <xf numFmtId="0" fontId="9" fillId="0" borderId="23" xfId="0" applyFont="1" applyFill="1" applyBorder="1" applyAlignment="1" applyProtection="1">
      <alignment wrapText="1"/>
    </xf>
    <xf numFmtId="0" fontId="12" fillId="0" borderId="23" xfId="0" applyFont="1" applyBorder="1" applyProtection="1"/>
    <xf numFmtId="42" fontId="10" fillId="0" borderId="23" xfId="0" applyNumberFormat="1" applyFont="1" applyBorder="1" applyProtection="1"/>
    <xf numFmtId="0" fontId="12" fillId="0" borderId="23" xfId="0" applyFont="1" applyBorder="1" applyAlignment="1" applyProtection="1">
      <alignment horizontal="right"/>
    </xf>
    <xf numFmtId="42" fontId="10" fillId="0" borderId="23" xfId="4" applyNumberFormat="1" applyFont="1" applyBorder="1" applyAlignment="1" applyProtection="1">
      <alignment horizontal="right"/>
    </xf>
    <xf numFmtId="0" fontId="12" fillId="0" borderId="23" xfId="0" applyFont="1" applyBorder="1" applyAlignment="1" applyProtection="1">
      <alignment horizontal="left"/>
    </xf>
    <xf numFmtId="2" fontId="10" fillId="0" borderId="23" xfId="0" applyNumberFormat="1" applyFont="1" applyBorder="1" applyAlignment="1" applyProtection="1">
      <alignment horizontal="left"/>
    </xf>
    <xf numFmtId="0" fontId="15" fillId="6" borderId="23" xfId="0" applyFont="1" applyFill="1" applyBorder="1" applyAlignment="1" applyProtection="1">
      <alignment horizontal="left" vertical="top" wrapText="1"/>
    </xf>
    <xf numFmtId="0" fontId="16" fillId="6" borderId="23"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5" fillId="0" borderId="23" xfId="0" applyFont="1" applyBorder="1" applyAlignment="1" applyProtection="1">
      <alignment horizontal="left" vertical="top" wrapText="1"/>
    </xf>
    <xf numFmtId="0" fontId="0" fillId="0" borderId="0" xfId="0" quotePrefix="1"/>
    <xf numFmtId="0" fontId="9" fillId="0" borderId="23" xfId="0" applyFont="1" applyFill="1" applyBorder="1" applyProtection="1"/>
    <xf numFmtId="0" fontId="21" fillId="0" borderId="23" xfId="0" applyFont="1" applyFill="1" applyBorder="1" applyProtection="1"/>
    <xf numFmtId="0" fontId="21" fillId="0" borderId="24" xfId="0" applyFont="1" applyFill="1" applyBorder="1" applyProtection="1"/>
    <xf numFmtId="0" fontId="12" fillId="0" borderId="25" xfId="0" applyFont="1" applyFill="1" applyBorder="1" applyAlignment="1" applyProtection="1">
      <alignment wrapText="1"/>
    </xf>
    <xf numFmtId="0" fontId="10" fillId="0" borderId="23" xfId="0" applyFont="1" applyBorder="1" applyAlignment="1" applyProtection="1">
      <alignment horizontal="left"/>
    </xf>
    <xf numFmtId="0" fontId="9" fillId="0" borderId="23" xfId="0" applyFont="1" applyBorder="1" applyAlignment="1" applyProtection="1">
      <alignment horizontal="right" vertical="top"/>
    </xf>
    <xf numFmtId="0" fontId="9" fillId="0" borderId="23" xfId="0" applyFont="1" applyFill="1" applyBorder="1" applyAlignment="1" applyProtection="1">
      <alignment horizontal="right" vertical="top"/>
    </xf>
    <xf numFmtId="0" fontId="9" fillId="0" borderId="26" xfId="0" applyFont="1" applyFill="1" applyBorder="1" applyAlignment="1" applyProtection="1">
      <alignment vertical="top"/>
    </xf>
    <xf numFmtId="0" fontId="15" fillId="6" borderId="23"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23" xfId="0" applyFont="1" applyBorder="1" applyAlignment="1" applyProtection="1">
      <alignment horizontal="center" vertical="top" wrapText="1"/>
    </xf>
    <xf numFmtId="0" fontId="9" fillId="7" borderId="23" xfId="0" applyFont="1" applyFill="1" applyBorder="1" applyAlignment="1" applyProtection="1">
      <alignment horizontal="right"/>
    </xf>
    <xf numFmtId="42" fontId="10" fillId="2" borderId="23" xfId="0" applyNumberFormat="1" applyFont="1" applyFill="1" applyBorder="1" applyAlignment="1" applyProtection="1">
      <alignment horizontal="right" vertical="top" wrapText="1"/>
    </xf>
    <xf numFmtId="0" fontId="23" fillId="0" borderId="23" xfId="0" applyFont="1" applyFill="1" applyBorder="1" applyAlignment="1" applyProtection="1">
      <alignment horizontal="center"/>
    </xf>
    <xf numFmtId="0" fontId="9" fillId="0" borderId="26"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10" fillId="0" borderId="26" xfId="0" applyFont="1" applyFill="1" applyBorder="1" applyProtection="1"/>
    <xf numFmtId="0" fontId="9" fillId="0" borderId="26"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17" fillId="0" borderId="28" xfId="0" applyFont="1" applyFill="1" applyBorder="1" applyAlignment="1" applyProtection="1">
      <alignment horizontal="center" vertical="top" wrapText="1"/>
    </xf>
    <xf numFmtId="0" fontId="18" fillId="0" borderId="28" xfId="0" applyFont="1" applyFill="1" applyBorder="1" applyAlignment="1" applyProtection="1">
      <alignment horizontal="left" vertical="top" wrapText="1"/>
    </xf>
    <xf numFmtId="0" fontId="10" fillId="0" borderId="28" xfId="0" applyFont="1" applyFill="1" applyBorder="1" applyAlignment="1" applyProtection="1">
      <alignment vertical="top" wrapText="1"/>
    </xf>
    <xf numFmtId="0" fontId="10" fillId="0" borderId="23" xfId="0" applyFont="1" applyBorder="1" applyAlignment="1" applyProtection="1">
      <alignment vertical="top"/>
    </xf>
    <xf numFmtId="0" fontId="16" fillId="0" borderId="23" xfId="0" applyFont="1" applyBorder="1" applyAlignment="1" applyProtection="1">
      <alignment vertical="top" wrapText="1"/>
    </xf>
    <xf numFmtId="0" fontId="12" fillId="4" borderId="23" xfId="0" applyFont="1" applyFill="1" applyBorder="1" applyAlignment="1" applyProtection="1">
      <alignment horizontal="right" vertical="top" wrapText="1"/>
    </xf>
    <xf numFmtId="5" fontId="33" fillId="0" borderId="23" xfId="4" applyNumberFormat="1" applyFont="1" applyFill="1" applyBorder="1" applyAlignment="1" applyProtection="1">
      <alignment horizontal="center"/>
    </xf>
    <xf numFmtId="42" fontId="9" fillId="4" borderId="23" xfId="4" applyNumberFormat="1" applyFont="1" applyFill="1" applyBorder="1" applyAlignment="1" applyProtection="1">
      <alignment horizontal="right"/>
    </xf>
    <xf numFmtId="42" fontId="10" fillId="2" borderId="23" xfId="4" applyNumberFormat="1" applyFont="1" applyFill="1" applyBorder="1" applyAlignment="1" applyProtection="1">
      <alignment horizontal="right"/>
    </xf>
    <xf numFmtId="49" fontId="19" fillId="0" borderId="23" xfId="0" applyNumberFormat="1" applyFont="1" applyFill="1" applyBorder="1" applyAlignment="1" applyProtection="1">
      <alignment horizontal="right" vertical="top"/>
    </xf>
    <xf numFmtId="0" fontId="18" fillId="0" borderId="23" xfId="0" applyNumberFormat="1" applyFont="1" applyFill="1" applyBorder="1" applyAlignment="1" applyProtection="1">
      <alignment horizontal="right" vertical="top"/>
    </xf>
    <xf numFmtId="0" fontId="9" fillId="5" borderId="23" xfId="0" applyFont="1" applyFill="1" applyBorder="1" applyAlignment="1" applyProtection="1">
      <alignment horizontal="right"/>
    </xf>
    <xf numFmtId="165" fontId="9" fillId="4" borderId="23" xfId="4" applyNumberFormat="1" applyFont="1" applyFill="1" applyBorder="1" applyAlignment="1" applyProtection="1">
      <alignment horizontal="right"/>
    </xf>
    <xf numFmtId="42" fontId="17" fillId="0" borderId="23" xfId="0" applyNumberFormat="1" applyFont="1" applyFill="1" applyBorder="1" applyAlignment="1" applyProtection="1">
      <alignment horizontal="center" vertical="top" wrapText="1"/>
    </xf>
    <xf numFmtId="165" fontId="9" fillId="4" borderId="25" xfId="4" applyNumberFormat="1" applyFont="1" applyFill="1" applyBorder="1" applyAlignment="1" applyProtection="1">
      <alignment horizontal="right"/>
    </xf>
    <xf numFmtId="0" fontId="23" fillId="0" borderId="28" xfId="0" applyFont="1" applyFill="1" applyBorder="1" applyAlignment="1" applyProtection="1">
      <alignment horizontal="center"/>
    </xf>
    <xf numFmtId="3" fontId="10" fillId="0" borderId="27" xfId="0" applyNumberFormat="1" applyFont="1" applyFill="1" applyBorder="1" applyProtection="1"/>
    <xf numFmtId="0" fontId="18" fillId="3" borderId="29" xfId="0" applyFont="1" applyFill="1" applyBorder="1" applyAlignment="1" applyProtection="1">
      <alignment horizontal="center"/>
      <protection locked="0"/>
    </xf>
    <xf numFmtId="0" fontId="9" fillId="0" borderId="25" xfId="0" applyFont="1" applyBorder="1" applyAlignment="1" applyProtection="1">
      <alignment horizontal="right" vertical="top"/>
    </xf>
    <xf numFmtId="0" fontId="9" fillId="0" borderId="24" xfId="0" applyFont="1" applyBorder="1" applyAlignment="1" applyProtection="1">
      <alignment horizontal="right" vertical="top"/>
    </xf>
    <xf numFmtId="42" fontId="10" fillId="8" borderId="23" xfId="0" applyNumberFormat="1" applyFont="1" applyFill="1" applyBorder="1" applyProtection="1"/>
    <xf numFmtId="42" fontId="10" fillId="8" borderId="23" xfId="4" applyNumberFormat="1" applyFont="1" applyFill="1" applyBorder="1" applyAlignment="1" applyProtection="1">
      <alignment horizontal="right"/>
    </xf>
    <xf numFmtId="42" fontId="10" fillId="8" borderId="30" xfId="4" applyNumberFormat="1" applyFont="1" applyFill="1" applyBorder="1" applyAlignment="1" applyProtection="1">
      <alignment horizontal="right"/>
    </xf>
    <xf numFmtId="42" fontId="10" fillId="0" borderId="30" xfId="4" applyNumberFormat="1" applyFont="1" applyBorder="1" applyAlignment="1" applyProtection="1">
      <alignment horizontal="right"/>
    </xf>
    <xf numFmtId="0" fontId="34" fillId="0" borderId="23" xfId="0" applyFont="1" applyFill="1" applyBorder="1" applyAlignment="1" applyProtection="1">
      <alignment horizontal="left" vertical="top"/>
    </xf>
    <xf numFmtId="0" fontId="9" fillId="0" borderId="26" xfId="0" applyFont="1" applyFill="1" applyBorder="1" applyProtection="1"/>
    <xf numFmtId="0" fontId="21" fillId="0" borderId="26" xfId="0" applyFont="1" applyFill="1" applyBorder="1" applyProtection="1"/>
    <xf numFmtId="0" fontId="9" fillId="4" borderId="31" xfId="0" applyFont="1" applyFill="1" applyBorder="1" applyAlignment="1" applyProtection="1">
      <alignment horizontal="center" vertical="top" wrapText="1"/>
    </xf>
    <xf numFmtId="0" fontId="22" fillId="0" borderId="2"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top" wrapText="1"/>
    </xf>
    <xf numFmtId="0" fontId="37" fillId="0" borderId="23" xfId="0" applyFont="1" applyFill="1" applyBorder="1" applyAlignment="1" applyProtection="1">
      <alignment horizontal="center" vertical="top" wrapText="1"/>
    </xf>
    <xf numFmtId="0" fontId="38" fillId="0" borderId="23" xfId="0" applyFont="1" applyFill="1" applyBorder="1" applyAlignment="1" applyProtection="1">
      <alignment horizontal="center" vertical="top" wrapText="1"/>
    </xf>
    <xf numFmtId="0" fontId="37" fillId="0" borderId="23" xfId="0" applyFont="1" applyFill="1" applyBorder="1" applyProtection="1"/>
    <xf numFmtId="0" fontId="14" fillId="0" borderId="28" xfId="0" applyFont="1" applyFill="1" applyBorder="1" applyAlignment="1" applyProtection="1">
      <alignment horizontal="center" vertical="top" wrapText="1"/>
    </xf>
    <xf numFmtId="166" fontId="39" fillId="0" borderId="23" xfId="1" applyNumberFormat="1" applyFont="1" applyFill="1" applyBorder="1" applyProtection="1"/>
    <xf numFmtId="0" fontId="38" fillId="0" borderId="24" xfId="0" applyFont="1" applyFill="1" applyBorder="1" applyAlignment="1" applyProtection="1">
      <alignment horizontal="center" vertical="top" wrapText="1"/>
    </xf>
    <xf numFmtId="0" fontId="10" fillId="0" borderId="24" xfId="0" applyFont="1" applyFill="1" applyBorder="1" applyProtection="1"/>
    <xf numFmtId="0" fontId="17" fillId="0" borderId="25" xfId="0" applyFont="1" applyFill="1" applyBorder="1" applyAlignment="1" applyProtection="1">
      <alignment horizontal="center" vertical="top" wrapText="1"/>
    </xf>
    <xf numFmtId="0" fontId="17" fillId="0" borderId="26" xfId="0" applyFont="1" applyFill="1" applyBorder="1" applyAlignment="1" applyProtection="1">
      <alignment horizontal="center" vertical="top" wrapText="1"/>
    </xf>
    <xf numFmtId="0" fontId="17" fillId="0" borderId="26" xfId="0" applyFont="1" applyFill="1" applyBorder="1" applyAlignment="1" applyProtection="1">
      <alignment horizontal="left" vertical="top" wrapText="1"/>
    </xf>
    <xf numFmtId="44" fontId="10" fillId="2" borderId="33" xfId="4" applyNumberFormat="1" applyFont="1" applyFill="1" applyBorder="1" applyAlignment="1" applyProtection="1">
      <alignment horizontal="right"/>
    </xf>
    <xf numFmtId="42" fontId="9" fillId="2" borderId="34" xfId="4" applyNumberFormat="1" applyFont="1" applyFill="1" applyBorder="1" applyAlignment="1" applyProtection="1">
      <alignment horizontal="right"/>
    </xf>
    <xf numFmtId="42" fontId="9" fillId="4" borderId="34" xfId="4" applyNumberFormat="1" applyFont="1" applyFill="1" applyBorder="1" applyAlignment="1" applyProtection="1">
      <alignment horizontal="right"/>
    </xf>
    <xf numFmtId="0" fontId="40" fillId="0" borderId="35"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7" fillId="0" borderId="23" xfId="0" applyFont="1" applyBorder="1" applyAlignment="1" applyProtection="1">
      <alignment horizontal="center" vertical="center"/>
    </xf>
    <xf numFmtId="0" fontId="36" fillId="0" borderId="23" xfId="0" applyFont="1" applyFill="1" applyBorder="1" applyAlignment="1" applyProtection="1">
      <alignment horizontal="center" vertical="center" wrapText="1"/>
    </xf>
    <xf numFmtId="1" fontId="38"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wrapText="1"/>
    </xf>
    <xf numFmtId="1" fontId="36" fillId="0" borderId="23" xfId="0" applyNumberFormat="1" applyFont="1" applyFill="1" applyBorder="1" applyAlignment="1" applyProtection="1">
      <alignment horizontal="center" vertical="center"/>
    </xf>
    <xf numFmtId="49" fontId="36" fillId="0" borderId="23" xfId="0" applyNumberFormat="1" applyFont="1" applyFill="1" applyBorder="1" applyAlignment="1" applyProtection="1">
      <alignment horizontal="center" vertical="center"/>
    </xf>
    <xf numFmtId="49" fontId="38" fillId="0" borderId="23" xfId="0" applyNumberFormat="1"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49" fontId="41"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8" fillId="0" borderId="26" xfId="0" applyNumberFormat="1" applyFont="1" applyFill="1" applyBorder="1" applyAlignment="1" applyProtection="1">
      <alignment horizontal="center" vertical="center"/>
    </xf>
    <xf numFmtId="0" fontId="38" fillId="0" borderId="23" xfId="0" applyNumberFormat="1"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6" fontId="37" fillId="0" borderId="23" xfId="0" applyNumberFormat="1" applyFont="1" applyBorder="1" applyAlignment="1" applyProtection="1">
      <alignment horizontal="center" vertical="center"/>
    </xf>
    <xf numFmtId="0" fontId="42" fillId="0" borderId="23" xfId="0" applyFont="1" applyBorder="1" applyAlignment="1" applyProtection="1">
      <alignment horizontal="center" vertical="center"/>
    </xf>
    <xf numFmtId="0" fontId="41" fillId="6" borderId="23"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23" xfId="0" applyFont="1" applyBorder="1" applyAlignment="1" applyProtection="1">
      <alignment horizontal="left" vertical="center" wrapText="1"/>
    </xf>
    <xf numFmtId="0" fontId="16" fillId="0" borderId="23" xfId="0" applyFont="1" applyFill="1" applyBorder="1" applyAlignment="1" applyProtection="1">
      <alignment vertical="top" wrapText="1"/>
    </xf>
    <xf numFmtId="49" fontId="41" fillId="3" borderId="23" xfId="0" applyNumberFormat="1" applyFont="1" applyFill="1" applyBorder="1" applyAlignment="1" applyProtection="1">
      <alignment horizontal="center" vertical="center"/>
    </xf>
    <xf numFmtId="0" fontId="15" fillId="3" borderId="23"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41" fillId="3" borderId="23" xfId="0" applyFont="1" applyFill="1" applyBorder="1" applyAlignment="1" applyProtection="1">
      <alignment horizontal="left" vertical="center" wrapText="1"/>
    </xf>
    <xf numFmtId="0" fontId="15" fillId="3" borderId="23" xfId="0" applyFont="1" applyFill="1" applyBorder="1" applyAlignment="1" applyProtection="1">
      <alignment horizontal="center" vertical="top" wrapText="1"/>
    </xf>
    <xf numFmtId="0" fontId="16" fillId="3" borderId="23" xfId="0" applyFont="1" applyFill="1" applyBorder="1" applyAlignment="1" applyProtection="1">
      <alignment vertical="top" wrapText="1"/>
    </xf>
    <xf numFmtId="0" fontId="38" fillId="0" borderId="0" xfId="0" applyFont="1" applyFill="1" applyBorder="1" applyAlignment="1" applyProtection="1">
      <alignment horizontal="center" vertical="center" wrapText="1"/>
    </xf>
    <xf numFmtId="0" fontId="38" fillId="0" borderId="35" xfId="0" applyFont="1" applyFill="1" applyBorder="1" applyAlignment="1" applyProtection="1">
      <alignment horizontal="center" vertical="center"/>
    </xf>
    <xf numFmtId="0" fontId="38" fillId="0" borderId="3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4" fillId="4" borderId="2"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top" wrapText="1"/>
    </xf>
    <xf numFmtId="14" fontId="10" fillId="0" borderId="23" xfId="0" applyNumberFormat="1" applyFont="1" applyFill="1" applyBorder="1" applyAlignment="1" applyProtection="1">
      <alignment horizontal="left" vertical="top" wrapText="1"/>
    </xf>
    <xf numFmtId="0" fontId="9" fillId="0" borderId="4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21" fillId="0" borderId="42" xfId="0" applyFont="1" applyFill="1" applyBorder="1" applyAlignment="1" applyProtection="1">
      <alignment horizontal="left" wrapText="1"/>
    </xf>
    <xf numFmtId="0" fontId="0" fillId="0" borderId="0" xfId="0" applyNumberFormat="1"/>
    <xf numFmtId="0" fontId="32" fillId="0" borderId="23" xfId="0" applyFont="1" applyFill="1" applyBorder="1" applyAlignment="1" applyProtection="1">
      <alignment horizontal="left" vertical="top"/>
    </xf>
    <xf numFmtId="49" fontId="9" fillId="3" borderId="29" xfId="0" applyNumberFormat="1" applyFont="1" applyFill="1" applyBorder="1" applyAlignment="1" applyProtection="1">
      <alignment horizontal="left" vertical="top"/>
      <protection locked="0"/>
    </xf>
    <xf numFmtId="42" fontId="9" fillId="4" borderId="23" xfId="0" applyNumberFormat="1" applyFont="1" applyFill="1" applyBorder="1" applyAlignment="1" applyProtection="1">
      <alignment horizontal="right"/>
    </xf>
    <xf numFmtId="0" fontId="10" fillId="3" borderId="29" xfId="0" applyFont="1" applyFill="1" applyBorder="1" applyAlignment="1" applyProtection="1">
      <alignment horizontal="left" vertical="center"/>
      <protection locked="0"/>
    </xf>
    <xf numFmtId="0" fontId="10" fillId="0" borderId="26" xfId="0" applyFont="1" applyFill="1" applyBorder="1" applyAlignment="1" applyProtection="1">
      <alignment horizontal="right" vertical="top"/>
    </xf>
    <xf numFmtId="0" fontId="10" fillId="0" borderId="27" xfId="0" applyFont="1" applyFill="1" applyBorder="1" applyAlignment="1" applyProtection="1">
      <alignment horizontal="left" vertical="top"/>
    </xf>
    <xf numFmtId="0" fontId="10" fillId="0" borderId="23" xfId="0" applyFont="1" applyFill="1" applyBorder="1" applyAlignment="1" applyProtection="1">
      <alignment horizontal="left" vertical="top"/>
    </xf>
    <xf numFmtId="0" fontId="10" fillId="0" borderId="27" xfId="0" applyFont="1" applyFill="1" applyBorder="1" applyAlignment="1" applyProtection="1">
      <alignment horizontal="left" vertical="top" wrapText="1"/>
    </xf>
    <xf numFmtId="0" fontId="37" fillId="0" borderId="26" xfId="0" applyFont="1" applyFill="1" applyBorder="1" applyAlignment="1" applyProtection="1">
      <alignment horizontal="center" vertical="center"/>
    </xf>
    <xf numFmtId="0" fontId="10" fillId="0" borderId="23" xfId="0" applyFont="1" applyFill="1" applyBorder="1" applyAlignment="1" applyProtection="1">
      <alignment horizontal="center" vertical="top" wrapText="1"/>
    </xf>
    <xf numFmtId="42" fontId="10" fillId="0" borderId="23" xfId="0" applyNumberFormat="1" applyFont="1" applyFill="1" applyBorder="1" applyProtection="1"/>
    <xf numFmtId="42" fontId="10" fillId="0" borderId="27" xfId="0" applyNumberFormat="1" applyFont="1" applyFill="1" applyBorder="1" applyProtection="1"/>
    <xf numFmtId="0" fontId="18" fillId="0" borderId="23" xfId="0" applyFont="1" applyFill="1" applyBorder="1" applyAlignment="1" applyProtection="1">
      <alignment horizontal="center"/>
    </xf>
    <xf numFmtId="0" fontId="1" fillId="0" borderId="0" xfId="0" quotePrefix="1" applyFont="1"/>
    <xf numFmtId="42" fontId="10" fillId="9" borderId="23" xfId="4" applyNumberFormat="1" applyFont="1" applyFill="1" applyBorder="1" applyAlignment="1" applyProtection="1">
      <alignment horizontal="right"/>
    </xf>
    <xf numFmtId="0" fontId="37" fillId="3" borderId="23" xfId="0" applyFont="1" applyFill="1" applyBorder="1" applyAlignment="1" applyProtection="1">
      <alignment horizontal="center" vertical="center" wrapText="1"/>
    </xf>
    <xf numFmtId="0" fontId="10" fillId="3" borderId="26" xfId="0" applyFont="1" applyFill="1" applyBorder="1" applyAlignment="1" applyProtection="1">
      <alignment vertical="center"/>
    </xf>
    <xf numFmtId="0" fontId="38" fillId="3" borderId="23" xfId="0" applyFont="1" applyFill="1" applyBorder="1" applyAlignment="1" applyProtection="1">
      <alignment horizontal="center" vertical="center" wrapText="1"/>
    </xf>
    <xf numFmtId="0" fontId="9" fillId="3" borderId="26"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38" fillId="3" borderId="25"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left" vertical="top" wrapText="1"/>
    </xf>
    <xf numFmtId="0" fontId="36" fillId="10" borderId="23" xfId="0" applyFont="1" applyFill="1" applyBorder="1" applyAlignment="1" applyProtection="1">
      <alignment horizontal="center" vertical="center"/>
    </xf>
    <xf numFmtId="0" fontId="10" fillId="10" borderId="25" xfId="0" applyFont="1" applyFill="1" applyBorder="1" applyProtection="1"/>
    <xf numFmtId="0" fontId="10" fillId="10" borderId="24" xfId="0" applyFont="1" applyFill="1" applyBorder="1" applyProtection="1"/>
    <xf numFmtId="0" fontId="37" fillId="10" borderId="26" xfId="0" applyFont="1" applyFill="1" applyBorder="1" applyAlignment="1" applyProtection="1">
      <alignment horizontal="center" vertical="center"/>
    </xf>
    <xf numFmtId="0" fontId="43" fillId="10" borderId="26"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xf>
    <xf numFmtId="0" fontId="10" fillId="10" borderId="23" xfId="0" applyFont="1" applyFill="1" applyBorder="1" applyProtection="1"/>
    <xf numFmtId="0" fontId="37" fillId="10" borderId="23" xfId="0" applyFont="1" applyFill="1" applyBorder="1" applyAlignment="1" applyProtection="1">
      <alignment horizontal="center" vertical="center" wrapText="1"/>
    </xf>
    <xf numFmtId="0" fontId="36" fillId="10" borderId="23" xfId="0" applyFont="1" applyFill="1" applyBorder="1" applyAlignment="1" applyProtection="1">
      <alignment horizontal="center" vertical="center" wrapText="1"/>
    </xf>
    <xf numFmtId="0" fontId="18" fillId="10" borderId="23" xfId="0" applyFont="1" applyFill="1" applyBorder="1" applyAlignment="1" applyProtection="1">
      <alignment horizontal="left" vertical="center" wrapText="1"/>
    </xf>
    <xf numFmtId="42" fontId="10" fillId="8" borderId="28" xfId="4" applyNumberFormat="1" applyFont="1" applyFill="1" applyBorder="1" applyAlignment="1" applyProtection="1">
      <alignment horizontal="right"/>
    </xf>
    <xf numFmtId="0" fontId="10" fillId="0" borderId="43" xfId="0" applyFont="1" applyFill="1" applyBorder="1" applyAlignment="1" applyProtection="1">
      <alignment horizontal="left"/>
    </xf>
    <xf numFmtId="0" fontId="9" fillId="0" borderId="23" xfId="0" applyFont="1" applyBorder="1" applyProtection="1"/>
    <xf numFmtId="9" fontId="1" fillId="0" borderId="0" xfId="0" quotePrefix="1" applyNumberFormat="1" applyFont="1"/>
    <xf numFmtId="0" fontId="48" fillId="0" borderId="28" xfId="0" applyFont="1" applyFill="1" applyBorder="1" applyAlignment="1" applyProtection="1">
      <alignment horizontal="center" vertical="center"/>
    </xf>
    <xf numFmtId="0" fontId="48" fillId="0" borderId="28" xfId="0" applyFont="1" applyFill="1" applyBorder="1" applyAlignment="1" applyProtection="1">
      <alignment horizontal="center" vertical="center" wrapText="1"/>
    </xf>
    <xf numFmtId="0" fontId="50" fillId="0" borderId="23" xfId="0" applyFont="1" applyFill="1" applyBorder="1" applyProtection="1"/>
    <xf numFmtId="0" fontId="51" fillId="0" borderId="23" xfId="0" applyFont="1" applyFill="1" applyBorder="1" applyAlignment="1" applyProtection="1">
      <alignment horizontal="center" vertical="top" wrapText="1"/>
    </xf>
    <xf numFmtId="0" fontId="15" fillId="14" borderId="23" xfId="0" applyFont="1" applyFill="1" applyBorder="1" applyAlignment="1" applyProtection="1">
      <alignment horizontal="left" vertical="top" wrapText="1"/>
    </xf>
    <xf numFmtId="0" fontId="10" fillId="0" borderId="23" xfId="0" applyFont="1" applyBorder="1" applyAlignment="1" applyProtection="1">
      <alignment horizontal="left" vertical="top"/>
    </xf>
    <xf numFmtId="0" fontId="9" fillId="0" borderId="23" xfId="0" applyFont="1" applyFill="1" applyBorder="1" applyAlignment="1" applyProtection="1">
      <alignment horizontal="center" vertical="center" wrapText="1"/>
    </xf>
    <xf numFmtId="0" fontId="9" fillId="4" borderId="25" xfId="0" applyFont="1" applyFill="1" applyBorder="1" applyAlignment="1" applyProtection="1">
      <alignment horizontal="left" vertical="top"/>
    </xf>
    <xf numFmtId="0" fontId="9" fillId="4" borderId="26" xfId="0" applyFont="1" applyFill="1" applyBorder="1" applyAlignment="1" applyProtection="1">
      <alignment horizontal="left" vertical="top"/>
    </xf>
    <xf numFmtId="0" fontId="16" fillId="0" borderId="23" xfId="0" applyFont="1" applyFill="1" applyBorder="1" applyAlignment="1" applyProtection="1">
      <alignment horizontal="center" vertical="top" wrapText="1"/>
    </xf>
    <xf numFmtId="0" fontId="10" fillId="0" borderId="41" xfId="0" applyFont="1" applyFill="1" applyBorder="1" applyAlignment="1" applyProtection="1">
      <alignment horizontal="left"/>
    </xf>
    <xf numFmtId="42" fontId="10" fillId="0" borderId="28" xfId="4" applyNumberFormat="1" applyFont="1" applyBorder="1" applyAlignment="1" applyProtection="1">
      <alignment horizontal="right"/>
    </xf>
    <xf numFmtId="0" fontId="10" fillId="3" borderId="62"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top"/>
    </xf>
    <xf numFmtId="0" fontId="34" fillId="0" borderId="27" xfId="0" applyFont="1" applyFill="1" applyBorder="1" applyAlignment="1" applyProtection="1">
      <alignment horizontal="left" vertical="top"/>
    </xf>
    <xf numFmtId="0" fontId="16" fillId="16" borderId="23" xfId="0" applyFont="1" applyFill="1" applyBorder="1" applyAlignment="1" applyProtection="1">
      <alignment horizontal="left" vertical="top" wrapText="1"/>
    </xf>
    <xf numFmtId="0" fontId="16" fillId="17" borderId="23" xfId="0" applyFont="1" applyFill="1" applyBorder="1" applyAlignment="1" applyProtection="1">
      <alignment horizontal="left" vertical="top" wrapText="1"/>
    </xf>
    <xf numFmtId="0" fontId="38" fillId="16" borderId="23" xfId="0" applyNumberFormat="1" applyFont="1" applyFill="1" applyBorder="1" applyAlignment="1" applyProtection="1">
      <alignment horizontal="center" vertical="center"/>
    </xf>
    <xf numFmtId="0" fontId="38" fillId="15" borderId="23" xfId="0" applyNumberFormat="1" applyFont="1" applyFill="1" applyBorder="1" applyAlignment="1" applyProtection="1">
      <alignment horizontal="center" vertical="center"/>
    </xf>
    <xf numFmtId="10" fontId="10" fillId="9" borderId="25" xfId="11" applyNumberFormat="1" applyFont="1" applyFill="1" applyBorder="1" applyAlignment="1" applyProtection="1">
      <alignment horizontal="center"/>
    </xf>
    <xf numFmtId="0" fontId="23" fillId="0" borderId="26" xfId="0" applyFont="1" applyFill="1" applyBorder="1" applyAlignment="1" applyProtection="1">
      <alignment horizontal="center"/>
    </xf>
    <xf numFmtId="0" fontId="9" fillId="5" borderId="28" xfId="0" applyFont="1" applyFill="1" applyBorder="1" applyAlignment="1" applyProtection="1">
      <alignment horizontal="center"/>
    </xf>
    <xf numFmtId="165" fontId="9" fillId="4" borderId="27" xfId="4" applyNumberFormat="1" applyFont="1" applyFill="1" applyBorder="1" applyAlignment="1" applyProtection="1">
      <alignment horizontal="right"/>
    </xf>
    <xf numFmtId="42" fontId="10" fillId="3" borderId="29" xfId="4" applyNumberFormat="1" applyFont="1" applyFill="1" applyBorder="1" applyAlignment="1" applyProtection="1">
      <alignment horizontal="right"/>
      <protection locked="0"/>
    </xf>
    <xf numFmtId="14" fontId="10" fillId="0" borderId="39" xfId="0" applyNumberFormat="1"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14" fontId="10" fillId="0" borderId="26" xfId="0" applyNumberFormat="1"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38" fillId="0" borderId="26" xfId="0" applyNumberFormat="1" applyFont="1" applyFill="1" applyBorder="1" applyAlignment="1" applyProtection="1">
      <alignment horizontal="center" vertical="center"/>
    </xf>
    <xf numFmtId="42" fontId="10" fillId="0" borderId="41" xfId="0" applyNumberFormat="1" applyFont="1" applyFill="1" applyBorder="1" applyProtection="1"/>
    <xf numFmtId="42" fontId="10" fillId="3" borderId="29" xfId="0" applyNumberFormat="1" applyFont="1" applyFill="1" applyBorder="1" applyAlignment="1" applyProtection="1">
      <alignment horizontal="right"/>
      <protection locked="0"/>
    </xf>
    <xf numFmtId="42" fontId="9" fillId="0" borderId="28" xfId="0" applyNumberFormat="1" applyFont="1" applyFill="1" applyBorder="1" applyProtection="1"/>
    <xf numFmtId="42" fontId="18" fillId="0" borderId="4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left" vertical="top"/>
    </xf>
    <xf numFmtId="42" fontId="10" fillId="3" borderId="29" xfId="0" applyNumberFormat="1" applyFont="1" applyFill="1" applyBorder="1" applyProtection="1">
      <protection locked="0"/>
    </xf>
    <xf numFmtId="165" fontId="10" fillId="3" borderId="29" xfId="4" applyNumberFormat="1" applyFont="1" applyFill="1" applyBorder="1" applyAlignment="1" applyProtection="1">
      <alignment horizontal="right"/>
      <protection locked="0"/>
    </xf>
    <xf numFmtId="0" fontId="10" fillId="0" borderId="23"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21" fillId="0" borderId="0" xfId="0" applyFont="1" applyProtection="1"/>
    <xf numFmtId="0" fontId="18" fillId="2" borderId="23" xfId="4" applyNumberFormat="1" applyFont="1" applyFill="1" applyBorder="1" applyAlignment="1" applyProtection="1">
      <alignment horizontal="center"/>
    </xf>
    <xf numFmtId="42" fontId="10" fillId="0" borderId="25" xfId="4" applyNumberFormat="1" applyFont="1" applyFill="1" applyBorder="1" applyAlignment="1" applyProtection="1">
      <alignment horizontal="center"/>
    </xf>
    <xf numFmtId="42" fontId="9" fillId="4" borderId="25" xfId="0" applyNumberFormat="1" applyFont="1" applyFill="1" applyBorder="1" applyAlignment="1" applyProtection="1">
      <alignment horizontal="center" vertical="top" wrapText="1"/>
    </xf>
    <xf numFmtId="0" fontId="12" fillId="10" borderId="23" xfId="0" applyFont="1" applyFill="1" applyBorder="1" applyAlignment="1" applyProtection="1">
      <alignment horizontal="right" vertical="top" wrapText="1"/>
    </xf>
    <xf numFmtId="0" fontId="23" fillId="10" borderId="25" xfId="0" applyFont="1" applyFill="1" applyBorder="1" applyAlignment="1" applyProtection="1">
      <alignment vertical="center"/>
    </xf>
    <xf numFmtId="42" fontId="10" fillId="10" borderId="25" xfId="4" applyNumberFormat="1" applyFont="1" applyFill="1" applyBorder="1" applyAlignment="1" applyProtection="1">
      <alignment horizontal="center"/>
    </xf>
    <xf numFmtId="42" fontId="9" fillId="10" borderId="25" xfId="0" applyNumberFormat="1" applyFont="1" applyFill="1" applyBorder="1" applyAlignment="1" applyProtection="1">
      <alignment vertical="top" wrapText="1"/>
    </xf>
    <xf numFmtId="0" fontId="31" fillId="10" borderId="25" xfId="0" applyFont="1" applyFill="1" applyBorder="1" applyAlignment="1" applyProtection="1">
      <alignment vertical="top" wrapText="1"/>
    </xf>
    <xf numFmtId="0" fontId="18" fillId="0" borderId="23" xfId="0" applyFont="1" applyBorder="1" applyAlignment="1" applyProtection="1">
      <alignment horizontal="left" vertical="top" wrapText="1"/>
    </xf>
    <xf numFmtId="0" fontId="10" fillId="0" borderId="44" xfId="0" applyFont="1" applyFill="1" applyBorder="1" applyAlignment="1" applyProtection="1">
      <alignment horizontal="right" vertical="top" wrapText="1"/>
    </xf>
    <xf numFmtId="0" fontId="10" fillId="0" borderId="24" xfId="0" applyFont="1" applyFill="1" applyBorder="1" applyAlignment="1" applyProtection="1">
      <alignment horizontal="right" vertical="top" wrapText="1"/>
    </xf>
    <xf numFmtId="0" fontId="10" fillId="0" borderId="45" xfId="0" applyFont="1" applyFill="1" applyBorder="1" applyAlignment="1" applyProtection="1">
      <alignment horizontal="right" vertical="top" wrapText="1"/>
    </xf>
    <xf numFmtId="0" fontId="9" fillId="10" borderId="23" xfId="0" applyFont="1" applyFill="1" applyBorder="1" applyAlignment="1" applyProtection="1">
      <alignment horizontal="left" vertical="top" wrapText="1"/>
    </xf>
    <xf numFmtId="49" fontId="9" fillId="3" borderId="57" xfId="0" applyNumberFormat="1" applyFont="1" applyFill="1" applyBorder="1" applyAlignment="1" applyProtection="1">
      <alignment horizontal="left" vertical="top"/>
      <protection locked="0"/>
    </xf>
    <xf numFmtId="49" fontId="9" fillId="3" borderId="58" xfId="0" applyNumberFormat="1" applyFont="1" applyFill="1" applyBorder="1" applyAlignment="1" applyProtection="1">
      <alignment horizontal="left" vertical="top"/>
      <protection locked="0"/>
    </xf>
    <xf numFmtId="0" fontId="17" fillId="7" borderId="0" xfId="0" applyFont="1" applyFill="1" applyProtection="1"/>
    <xf numFmtId="0" fontId="9" fillId="4" borderId="23" xfId="0" applyFont="1" applyFill="1" applyBorder="1" applyAlignment="1" applyProtection="1">
      <alignment horizontal="left"/>
    </xf>
    <xf numFmtId="0" fontId="18" fillId="0" borderId="25"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18" fillId="0" borderId="26" xfId="0" applyFont="1" applyBorder="1" applyAlignment="1" applyProtection="1">
      <alignment horizontal="left" vertical="top" wrapText="1"/>
    </xf>
    <xf numFmtId="0" fontId="18" fillId="7" borderId="0" xfId="0" applyFont="1" applyFill="1" applyProtection="1"/>
    <xf numFmtId="0" fontId="18"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17" fillId="7" borderId="23" xfId="0" applyFont="1" applyFill="1" applyBorder="1" applyAlignment="1" applyProtection="1">
      <alignment horizontal="left"/>
    </xf>
    <xf numFmtId="0" fontId="17" fillId="7" borderId="25" xfId="0" applyFont="1" applyFill="1" applyBorder="1" applyAlignment="1" applyProtection="1">
      <alignment horizontal="left"/>
    </xf>
    <xf numFmtId="0" fontId="9" fillId="4" borderId="23" xfId="0" applyFont="1" applyFill="1" applyBorder="1" applyAlignment="1" applyProtection="1">
      <alignment vertical="top"/>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37" fillId="0" borderId="25" xfId="0" applyFont="1" applyFill="1" applyBorder="1" applyAlignment="1" applyProtection="1">
      <alignment horizontal="left" vertical="top" wrapText="1"/>
    </xf>
    <xf numFmtId="0" fontId="37" fillId="0" borderId="26" xfId="0" applyFont="1" applyFill="1" applyBorder="1" applyAlignment="1" applyProtection="1">
      <alignment horizontal="left" vertical="top" wrapText="1"/>
    </xf>
    <xf numFmtId="0" fontId="18" fillId="0" borderId="28" xfId="0" applyFont="1" applyBorder="1" applyAlignment="1" applyProtection="1">
      <alignment horizontal="left" vertical="top" wrapText="1"/>
    </xf>
    <xf numFmtId="0" fontId="32" fillId="11" borderId="25" xfId="0" applyFont="1" applyFill="1" applyBorder="1" applyAlignment="1" applyProtection="1">
      <alignment horizontal="left" vertical="top" wrapText="1"/>
    </xf>
    <xf numFmtId="0" fontId="32" fillId="11" borderId="24" xfId="0" applyFont="1" applyFill="1" applyBorder="1" applyAlignment="1" applyProtection="1">
      <alignment horizontal="left" vertical="top" wrapText="1"/>
    </xf>
    <xf numFmtId="0" fontId="37" fillId="0" borderId="38" xfId="0" applyFont="1" applyFill="1" applyBorder="1" applyAlignment="1" applyProtection="1">
      <alignment horizontal="left" vertical="top" wrapText="1"/>
    </xf>
    <xf numFmtId="0" fontId="37" fillId="0" borderId="39" xfId="0" applyFont="1" applyFill="1" applyBorder="1" applyAlignment="1" applyProtection="1">
      <alignment horizontal="left" vertical="top" wrapText="1"/>
    </xf>
    <xf numFmtId="0" fontId="21" fillId="10" borderId="25" xfId="0" applyFont="1" applyFill="1" applyBorder="1" applyAlignment="1" applyProtection="1">
      <alignment horizontal="center"/>
    </xf>
    <xf numFmtId="0" fontId="21" fillId="10" borderId="26" xfId="0" applyFont="1" applyFill="1" applyBorder="1" applyAlignment="1" applyProtection="1">
      <alignment horizontal="center"/>
    </xf>
    <xf numFmtId="0" fontId="9" fillId="7" borderId="23" xfId="0" applyFont="1" applyFill="1" applyBorder="1" applyAlignment="1" applyProtection="1">
      <alignment horizontal="left"/>
    </xf>
    <xf numFmtId="0" fontId="9" fillId="7" borderId="25" xfId="0" applyFont="1" applyFill="1" applyBorder="1" applyAlignment="1" applyProtection="1">
      <alignment horizontal="left"/>
    </xf>
    <xf numFmtId="0" fontId="10" fillId="0" borderId="25"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26" xfId="0" applyFont="1" applyFill="1" applyBorder="1" applyAlignment="1" applyProtection="1">
      <alignment horizontal="center" vertical="top" wrapText="1"/>
    </xf>
    <xf numFmtId="0" fontId="54" fillId="0" borderId="25" xfId="0" applyFont="1" applyFill="1" applyBorder="1" applyAlignment="1" applyProtection="1">
      <alignment horizontal="left" vertical="top" wrapText="1"/>
    </xf>
    <xf numFmtId="0" fontId="54" fillId="0" borderId="24" xfId="0" applyFont="1" applyFill="1" applyBorder="1" applyAlignment="1" applyProtection="1">
      <alignment horizontal="left" vertical="top" wrapText="1"/>
    </xf>
    <xf numFmtId="0" fontId="54" fillId="0" borderId="26" xfId="0" applyFont="1" applyFill="1" applyBorder="1" applyAlignment="1" applyProtection="1">
      <alignment horizontal="left" vertical="top" wrapText="1"/>
    </xf>
    <xf numFmtId="0" fontId="17" fillId="0" borderId="25" xfId="0" applyFont="1" applyFill="1" applyBorder="1" applyAlignment="1" applyProtection="1">
      <alignment horizontal="right" wrapText="1"/>
    </xf>
    <xf numFmtId="0" fontId="17" fillId="0" borderId="26" xfId="0" applyFont="1" applyFill="1" applyBorder="1" applyAlignment="1" applyProtection="1">
      <alignment horizontal="right" wrapText="1"/>
    </xf>
    <xf numFmtId="0" fontId="22" fillId="0" borderId="25"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9" fillId="7" borderId="24" xfId="0" applyFont="1" applyFill="1" applyBorder="1" applyAlignment="1" applyProtection="1">
      <alignment horizontal="left"/>
    </xf>
    <xf numFmtId="0" fontId="9" fillId="7" borderId="26"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56"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46" fillId="11" borderId="25" xfId="0" applyFont="1" applyFill="1" applyBorder="1" applyAlignment="1" applyProtection="1">
      <alignment horizontal="center" vertical="top" wrapText="1"/>
    </xf>
    <xf numFmtId="0" fontId="46" fillId="11" borderId="24" xfId="0" applyFont="1" applyFill="1" applyBorder="1" applyAlignment="1" applyProtection="1">
      <alignment horizontal="center" vertical="top" wrapText="1"/>
    </xf>
    <xf numFmtId="0" fontId="46" fillId="11" borderId="26" xfId="0" applyFont="1" applyFill="1" applyBorder="1" applyAlignment="1" applyProtection="1">
      <alignment horizontal="center" vertical="top" wrapText="1"/>
    </xf>
    <xf numFmtId="0" fontId="9" fillId="5" borderId="23" xfId="0" applyFont="1" applyFill="1" applyBorder="1" applyAlignment="1" applyProtection="1">
      <alignment horizontal="left"/>
    </xf>
    <xf numFmtId="0" fontId="10" fillId="0" borderId="23" xfId="0" applyFont="1" applyFill="1" applyBorder="1" applyAlignment="1" applyProtection="1">
      <alignment horizontal="left"/>
    </xf>
    <xf numFmtId="0" fontId="61" fillId="3" borderId="7" xfId="0" applyFont="1" applyFill="1" applyBorder="1" applyAlignment="1" applyProtection="1">
      <alignment horizontal="center"/>
    </xf>
    <xf numFmtId="0" fontId="61" fillId="3" borderId="8" xfId="0" applyFont="1" applyFill="1" applyBorder="1" applyAlignment="1" applyProtection="1">
      <alignment horizontal="center"/>
    </xf>
    <xf numFmtId="0" fontId="61" fillId="3" borderId="9" xfId="0" applyFont="1" applyFill="1" applyBorder="1" applyAlignment="1" applyProtection="1">
      <alignment horizontal="center"/>
    </xf>
    <xf numFmtId="0" fontId="9" fillId="0" borderId="23" xfId="0" applyFont="1" applyFill="1" applyBorder="1" applyAlignment="1" applyProtection="1">
      <alignment horizontal="left" vertical="top"/>
    </xf>
    <xf numFmtId="0" fontId="9" fillId="0" borderId="25" xfId="0" applyFont="1" applyFill="1" applyBorder="1" applyAlignment="1" applyProtection="1">
      <alignment horizontal="left" vertical="top"/>
    </xf>
    <xf numFmtId="0" fontId="32" fillId="11" borderId="26" xfId="0" applyFont="1" applyFill="1" applyBorder="1" applyAlignment="1" applyProtection="1">
      <alignment horizontal="left" vertical="top" wrapText="1"/>
    </xf>
    <xf numFmtId="0" fontId="45" fillId="3" borderId="49" xfId="0" applyFont="1" applyFill="1" applyBorder="1" applyAlignment="1" applyProtection="1">
      <alignment horizontal="left" vertical="top" wrapText="1"/>
    </xf>
    <xf numFmtId="0" fontId="45" fillId="3" borderId="64" xfId="0" applyFont="1" applyFill="1" applyBorder="1" applyAlignment="1" applyProtection="1">
      <alignment horizontal="left" vertical="top" wrapText="1"/>
      <protection locked="0"/>
    </xf>
    <xf numFmtId="0" fontId="45" fillId="3" borderId="65" xfId="0" applyFont="1" applyFill="1" applyBorder="1" applyAlignment="1" applyProtection="1">
      <alignment horizontal="left" vertical="top" wrapText="1"/>
      <protection locked="0"/>
    </xf>
    <xf numFmtId="0" fontId="17" fillId="5" borderId="25" xfId="0" applyFont="1" applyFill="1" applyBorder="1" applyAlignment="1" applyProtection="1">
      <alignment horizontal="left"/>
    </xf>
    <xf numFmtId="0" fontId="17" fillId="5" borderId="24" xfId="0" applyFont="1" applyFill="1" applyBorder="1" applyAlignment="1" applyProtection="1">
      <alignment horizontal="left"/>
    </xf>
    <xf numFmtId="0" fontId="60" fillId="5" borderId="55" xfId="10" applyFont="1" applyFill="1" applyBorder="1" applyAlignment="1" applyProtection="1">
      <alignment horizontal="left"/>
      <protection locked="0"/>
    </xf>
    <xf numFmtId="0" fontId="60" fillId="5" borderId="36" xfId="10" applyFont="1" applyFill="1" applyBorder="1" applyAlignment="1" applyProtection="1">
      <alignment horizontal="left"/>
      <protection locked="0"/>
    </xf>
    <xf numFmtId="0" fontId="46" fillId="12" borderId="50" xfId="0" applyFont="1" applyFill="1" applyBorder="1" applyAlignment="1" applyProtection="1">
      <alignment horizontal="center" vertical="top" wrapText="1"/>
    </xf>
    <xf numFmtId="0" fontId="46" fillId="12" borderId="51" xfId="0" applyFont="1" applyFill="1" applyBorder="1" applyAlignment="1" applyProtection="1">
      <alignment horizontal="center" vertical="top" wrapText="1"/>
    </xf>
    <xf numFmtId="0" fontId="46" fillId="12" borderId="52" xfId="0" applyFont="1" applyFill="1" applyBorder="1" applyAlignment="1" applyProtection="1">
      <alignment horizontal="center" vertical="top" wrapText="1"/>
    </xf>
    <xf numFmtId="0" fontId="10" fillId="4" borderId="53" xfId="0" applyFont="1" applyFill="1" applyBorder="1" applyAlignment="1" applyProtection="1">
      <alignment horizontal="left" vertical="top" wrapText="1"/>
    </xf>
    <xf numFmtId="0" fontId="10" fillId="4" borderId="47" xfId="0" applyFont="1" applyFill="1" applyBorder="1" applyAlignment="1" applyProtection="1">
      <alignment horizontal="left" vertical="top" wrapText="1"/>
    </xf>
    <xf numFmtId="0" fontId="10" fillId="4" borderId="54" xfId="0" applyFont="1" applyFill="1" applyBorder="1" applyAlignment="1" applyProtection="1">
      <alignment horizontal="left" vertical="top" wrapText="1"/>
    </xf>
    <xf numFmtId="0" fontId="10" fillId="0" borderId="55" xfId="0" applyFont="1" applyBorder="1" applyAlignment="1" applyProtection="1">
      <alignment horizontal="left" vertical="top" wrapText="1"/>
    </xf>
    <xf numFmtId="0" fontId="10" fillId="0" borderId="36" xfId="0" applyFont="1" applyBorder="1" applyAlignment="1" applyProtection="1">
      <alignment horizontal="left" vertical="top" wrapText="1"/>
    </xf>
    <xf numFmtId="0" fontId="10" fillId="0" borderId="56"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8" xfId="0" applyFont="1" applyBorder="1" applyAlignment="1" applyProtection="1">
      <alignment horizontal="left" vertical="top" wrapText="1"/>
    </xf>
    <xf numFmtId="0" fontId="10" fillId="0" borderId="38" xfId="0" applyFont="1" applyBorder="1" applyAlignment="1" applyProtection="1">
      <alignment horizontal="left" vertical="top" wrapText="1"/>
    </xf>
    <xf numFmtId="0" fontId="10" fillId="0" borderId="35" xfId="0" applyFont="1" applyBorder="1" applyAlignment="1" applyProtection="1">
      <alignment horizontal="left" vertical="top" wrapText="1"/>
    </xf>
    <xf numFmtId="0" fontId="10" fillId="0" borderId="39" xfId="0" applyFont="1" applyBorder="1" applyAlignment="1" applyProtection="1">
      <alignment horizontal="left" vertical="top" wrapText="1"/>
    </xf>
    <xf numFmtId="0" fontId="9" fillId="0" borderId="10"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9" fillId="9" borderId="15" xfId="0" applyFont="1" applyFill="1" applyBorder="1" applyAlignment="1" applyProtection="1">
      <alignment horizontal="center" vertical="top" wrapText="1"/>
    </xf>
    <xf numFmtId="0" fontId="9" fillId="9" borderId="16" xfId="0" applyFont="1" applyFill="1" applyBorder="1" applyAlignment="1" applyProtection="1">
      <alignment horizontal="center" vertical="top" wrapText="1"/>
    </xf>
    <xf numFmtId="0" fontId="41" fillId="0" borderId="25" xfId="0" applyFont="1" applyFill="1" applyBorder="1" applyAlignment="1" applyProtection="1">
      <alignment horizontal="right" vertical="center" wrapText="1"/>
    </xf>
    <xf numFmtId="0" fontId="41" fillId="0" borderId="26" xfId="0" applyFont="1" applyFill="1" applyBorder="1" applyAlignment="1" applyProtection="1">
      <alignment horizontal="right" vertical="center" wrapText="1"/>
    </xf>
    <xf numFmtId="0" fontId="41" fillId="0" borderId="24" xfId="0" applyFont="1" applyFill="1" applyBorder="1" applyAlignment="1" applyProtection="1">
      <alignment horizontal="right" vertical="center" wrapText="1"/>
    </xf>
    <xf numFmtId="49" fontId="44" fillId="0" borderId="25" xfId="0" applyNumberFormat="1" applyFont="1" applyFill="1" applyBorder="1" applyAlignment="1" applyProtection="1">
      <alignment horizontal="center" vertical="top" wrapText="1"/>
    </xf>
    <xf numFmtId="0" fontId="44" fillId="0" borderId="24" xfId="0" applyNumberFormat="1" applyFont="1" applyFill="1" applyBorder="1" applyAlignment="1" applyProtection="1">
      <alignment horizontal="center" vertical="top" wrapText="1"/>
    </xf>
    <xf numFmtId="0" fontId="44" fillId="0" borderId="26" xfId="0" applyNumberFormat="1" applyFont="1" applyFill="1" applyBorder="1" applyAlignment="1" applyProtection="1">
      <alignment horizontal="center" vertical="top" wrapText="1"/>
    </xf>
    <xf numFmtId="0" fontId="17" fillId="0" borderId="36" xfId="0"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32" fillId="11" borderId="25" xfId="0" applyFont="1" applyFill="1" applyBorder="1" applyAlignment="1" applyProtection="1">
      <alignment horizontal="center" vertical="top" wrapText="1"/>
    </xf>
    <xf numFmtId="0" fontId="32" fillId="11" borderId="24" xfId="0" applyFont="1" applyFill="1" applyBorder="1" applyAlignment="1" applyProtection="1">
      <alignment horizontal="center" vertical="top" wrapText="1"/>
    </xf>
    <xf numFmtId="0" fontId="32" fillId="11" borderId="26" xfId="0" applyFont="1" applyFill="1" applyBorder="1" applyAlignment="1" applyProtection="1">
      <alignment horizontal="center" vertical="top" wrapText="1"/>
    </xf>
    <xf numFmtId="0" fontId="9" fillId="9" borderId="17"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10" fillId="0" borderId="61" xfId="0" applyFont="1" applyFill="1" applyBorder="1" applyAlignment="1" applyProtection="1">
      <alignment horizontal="right" vertical="top" wrapText="1"/>
    </xf>
    <xf numFmtId="0" fontId="10" fillId="0" borderId="51" xfId="0" applyFont="1" applyFill="1" applyBorder="1" applyAlignment="1" applyProtection="1">
      <alignment horizontal="right" vertical="top" wrapText="1"/>
    </xf>
    <xf numFmtId="0" fontId="10" fillId="0" borderId="52" xfId="0" applyFont="1" applyFill="1" applyBorder="1" applyAlignment="1" applyProtection="1">
      <alignment horizontal="right" vertical="top" wrapText="1"/>
    </xf>
    <xf numFmtId="0" fontId="9" fillId="4" borderId="44" xfId="0" applyFont="1" applyFill="1" applyBorder="1" applyAlignment="1" applyProtection="1">
      <alignment horizontal="right" vertical="top" wrapText="1"/>
    </xf>
    <xf numFmtId="0" fontId="9" fillId="4" borderId="24" xfId="0" applyFont="1" applyFill="1" applyBorder="1" applyAlignment="1" applyProtection="1">
      <alignment horizontal="right" vertical="top" wrapText="1"/>
    </xf>
    <xf numFmtId="0" fontId="9" fillId="4" borderId="45" xfId="0" applyFont="1" applyFill="1" applyBorder="1" applyAlignment="1" applyProtection="1">
      <alignment horizontal="right" vertical="top" wrapText="1"/>
    </xf>
    <xf numFmtId="0" fontId="57" fillId="0" borderId="4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47" fillId="3" borderId="28" xfId="0" applyFont="1" applyFill="1" applyBorder="1" applyAlignment="1" applyProtection="1">
      <alignment horizontal="center" vertical="center" wrapText="1"/>
    </xf>
    <xf numFmtId="0" fontId="47" fillId="3" borderId="41" xfId="0" applyFont="1" applyFill="1" applyBorder="1" applyAlignment="1" applyProtection="1">
      <alignment horizontal="center" vertical="center" wrapText="1"/>
    </xf>
    <xf numFmtId="0" fontId="47" fillId="3" borderId="27" xfId="0" applyFont="1" applyFill="1" applyBorder="1" applyAlignment="1" applyProtection="1">
      <alignment horizontal="center" vertical="center" wrapText="1"/>
    </xf>
    <xf numFmtId="42" fontId="59" fillId="3" borderId="28" xfId="0" applyNumberFormat="1" applyFont="1" applyFill="1" applyBorder="1" applyAlignment="1" applyProtection="1">
      <alignment horizontal="center" vertical="center"/>
    </xf>
    <xf numFmtId="42" fontId="59" fillId="3" borderId="41" xfId="0" applyNumberFormat="1" applyFont="1" applyFill="1" applyBorder="1" applyAlignment="1" applyProtection="1">
      <alignment horizontal="center" vertical="center"/>
    </xf>
    <xf numFmtId="42" fontId="59" fillId="3" borderId="27" xfId="0" applyNumberFormat="1"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9" fillId="0" borderId="25" xfId="0" applyFont="1" applyFill="1" applyBorder="1" applyAlignment="1" applyProtection="1">
      <alignment horizontal="left" vertical="top" wrapText="1"/>
    </xf>
    <xf numFmtId="0" fontId="13" fillId="0" borderId="59" xfId="0" applyFont="1" applyFill="1" applyBorder="1" applyAlignment="1" applyProtection="1">
      <alignment horizontal="center" vertical="top" wrapText="1"/>
    </xf>
    <xf numFmtId="0" fontId="13" fillId="0" borderId="47" xfId="0" applyFont="1" applyFill="1" applyBorder="1" applyAlignment="1" applyProtection="1">
      <alignment horizontal="center" vertical="top" wrapText="1"/>
    </xf>
    <xf numFmtId="0" fontId="13" fillId="0" borderId="60" xfId="0" applyFont="1" applyFill="1" applyBorder="1" applyAlignment="1" applyProtection="1">
      <alignment horizontal="center" vertical="top" wrapText="1"/>
    </xf>
    <xf numFmtId="0" fontId="10" fillId="0" borderId="25" xfId="0" applyFont="1" applyBorder="1" applyAlignment="1" applyProtection="1">
      <alignment horizontal="left"/>
    </xf>
    <xf numFmtId="0" fontId="10" fillId="0" borderId="24" xfId="0" applyFont="1" applyBorder="1" applyAlignment="1" applyProtection="1">
      <alignment horizontal="left"/>
    </xf>
    <xf numFmtId="0" fontId="34" fillId="4" borderId="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wrapText="1"/>
    </xf>
    <xf numFmtId="0" fontId="62" fillId="0" borderId="24" xfId="10" applyFont="1" applyBorder="1" applyAlignment="1" applyProtection="1">
      <alignment horizontal="left"/>
      <protection locked="0"/>
    </xf>
    <xf numFmtId="0" fontId="63" fillId="0" borderId="24" xfId="10" applyFont="1" applyBorder="1" applyAlignment="1" applyProtection="1">
      <alignment horizontal="left"/>
      <protection locked="0"/>
    </xf>
    <xf numFmtId="42" fontId="9" fillId="10" borderId="25" xfId="0" applyNumberFormat="1" applyFont="1" applyFill="1" applyBorder="1" applyAlignment="1" applyProtection="1">
      <alignment horizontal="center" vertical="top" wrapText="1"/>
    </xf>
    <xf numFmtId="42" fontId="9" fillId="10" borderId="24" xfId="0" applyNumberFormat="1" applyFont="1" applyFill="1" applyBorder="1" applyAlignment="1" applyProtection="1">
      <alignment horizontal="center" vertical="top" wrapText="1"/>
    </xf>
    <xf numFmtId="42" fontId="9" fillId="10" borderId="26" xfId="0" applyNumberFormat="1" applyFont="1" applyFill="1" applyBorder="1" applyAlignment="1" applyProtection="1">
      <alignment horizontal="center" vertical="top" wrapText="1"/>
    </xf>
    <xf numFmtId="0" fontId="31" fillId="4" borderId="25" xfId="0" applyFont="1" applyFill="1" applyBorder="1" applyAlignment="1" applyProtection="1">
      <alignment horizontal="center" vertical="top" wrapText="1"/>
    </xf>
    <xf numFmtId="0" fontId="31" fillId="4" borderId="69" xfId="0" applyFont="1" applyFill="1" applyBorder="1" applyAlignment="1" applyProtection="1">
      <alignment horizontal="center" vertical="top" wrapText="1"/>
    </xf>
    <xf numFmtId="49" fontId="52" fillId="16" borderId="55" xfId="0" applyNumberFormat="1" applyFont="1" applyFill="1" applyBorder="1" applyAlignment="1" applyProtection="1">
      <alignment horizontal="left" vertical="top" wrapText="1"/>
    </xf>
    <xf numFmtId="49" fontId="52" fillId="16" borderId="56" xfId="0" applyNumberFormat="1" applyFont="1" applyFill="1" applyBorder="1" applyAlignment="1" applyProtection="1">
      <alignment horizontal="left" vertical="top" wrapText="1"/>
    </xf>
    <xf numFmtId="49" fontId="52" fillId="16" borderId="38" xfId="0" applyNumberFormat="1" applyFont="1" applyFill="1" applyBorder="1" applyAlignment="1" applyProtection="1">
      <alignment horizontal="left" vertical="top" wrapText="1"/>
    </xf>
    <xf numFmtId="49" fontId="52" fillId="16" borderId="39" xfId="0" applyNumberFormat="1"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49" fontId="52" fillId="15" borderId="36" xfId="0" applyNumberFormat="1" applyFont="1" applyFill="1" applyBorder="1" applyAlignment="1" applyProtection="1">
      <alignment horizontal="left" vertical="top" wrapText="1"/>
    </xf>
    <xf numFmtId="49" fontId="52" fillId="15" borderId="0" xfId="0" applyNumberFormat="1" applyFont="1" applyFill="1" applyBorder="1" applyAlignment="1" applyProtection="1">
      <alignment horizontal="left" vertical="top" wrapText="1"/>
    </xf>
    <xf numFmtId="49" fontId="52" fillId="15" borderId="35" xfId="0" applyNumberFormat="1" applyFont="1" applyFill="1" applyBorder="1" applyAlignment="1" applyProtection="1">
      <alignment horizontal="left" vertical="top" wrapText="1"/>
    </xf>
    <xf numFmtId="49" fontId="49" fillId="13" borderId="55" xfId="0" applyNumberFormat="1" applyFont="1" applyFill="1" applyBorder="1" applyAlignment="1" applyProtection="1">
      <alignment horizontal="center" vertical="top" wrapText="1"/>
    </xf>
    <xf numFmtId="49" fontId="49" fillId="13" borderId="36" xfId="0" applyNumberFormat="1" applyFont="1" applyFill="1" applyBorder="1" applyAlignment="1" applyProtection="1">
      <alignment horizontal="center" vertical="top" wrapText="1"/>
    </xf>
    <xf numFmtId="49" fontId="49" fillId="13" borderId="56" xfId="0" applyNumberFormat="1" applyFont="1" applyFill="1" applyBorder="1" applyAlignment="1" applyProtection="1">
      <alignment horizontal="center" vertical="top" wrapText="1"/>
    </xf>
    <xf numFmtId="49" fontId="49" fillId="13" borderId="40" xfId="0" applyNumberFormat="1" applyFont="1" applyFill="1" applyBorder="1" applyAlignment="1" applyProtection="1">
      <alignment horizontal="center" vertical="top" wrapText="1"/>
    </xf>
    <xf numFmtId="49" fontId="49" fillId="13" borderId="3" xfId="0" applyNumberFormat="1" applyFont="1" applyFill="1" applyBorder="1" applyAlignment="1" applyProtection="1">
      <alignment horizontal="center" vertical="top" wrapText="1"/>
    </xf>
    <xf numFmtId="49" fontId="49" fillId="13" borderId="66" xfId="0" applyNumberFormat="1" applyFont="1" applyFill="1" applyBorder="1" applyAlignment="1" applyProtection="1">
      <alignment horizontal="center" vertical="top" wrapText="1"/>
    </xf>
    <xf numFmtId="0" fontId="10" fillId="3" borderId="57"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cellXfs>
  <cellStyles count="14">
    <cellStyle name="Comma" xfId="1" builtinId="3"/>
    <cellStyle name="Comma 2" xfId="2" xr:uid="{00000000-0005-0000-0000-000001000000}"/>
    <cellStyle name="Comma0" xfId="3" xr:uid="{00000000-0005-0000-0000-000002000000}"/>
    <cellStyle name="Currency" xfId="4" builtinId="4"/>
    <cellStyle name="Currency0" xfId="5" xr:uid="{00000000-0005-0000-0000-000004000000}"/>
    <cellStyle name="Date" xfId="6" xr:uid="{00000000-0005-0000-0000-000005000000}"/>
    <cellStyle name="Fixed" xfId="7" xr:uid="{00000000-0005-0000-0000-000006000000}"/>
    <cellStyle name="Heading 1 2" xfId="8" xr:uid="{00000000-0005-0000-0000-000007000000}"/>
    <cellStyle name="Heading 2 2" xfId="9" xr:uid="{00000000-0005-0000-0000-000008000000}"/>
    <cellStyle name="Hyperlink" xfId="10" builtinId="8"/>
    <cellStyle name="Normal" xfId="0" builtinId="0"/>
    <cellStyle name="Percent" xfId="11" builtinId="5"/>
    <cellStyle name="Percent 2" xfId="12" xr:uid="{00000000-0005-0000-0000-00000C000000}"/>
    <cellStyle name="Total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path.org/assets/1/7/325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59"/>
  <sheetViews>
    <sheetView showGridLines="0" tabSelected="1" showRuler="0" showWhiteSpace="0" topLeftCell="A7" zoomScaleNormal="100" zoomScaleSheetLayoutView="90" workbookViewId="0">
      <selection activeCell="F16" sqref="F16:G16"/>
    </sheetView>
  </sheetViews>
  <sheetFormatPr defaultColWidth="9.140625" defaultRowHeight="15" customHeight="1" x14ac:dyDescent="0.25"/>
  <cols>
    <col min="1" max="1" width="4.42578125" style="103" customWidth="1"/>
    <col min="2" max="2" width="20.5703125" style="1" customWidth="1"/>
    <col min="3" max="3" width="21.140625" style="1" customWidth="1"/>
    <col min="4" max="6" width="18.85546875" style="1" customWidth="1"/>
    <col min="7" max="7" width="21.42578125" style="1" customWidth="1"/>
    <col min="8" max="8" width="5.140625" style="104" customWidth="1"/>
    <col min="9" max="9" width="25.5703125" style="1" customWidth="1"/>
    <col min="10" max="10" width="19.85546875" style="1" customWidth="1"/>
    <col min="11" max="11" width="11.85546875" style="1" customWidth="1"/>
    <col min="12" max="12" width="13" style="1" customWidth="1"/>
    <col min="13" max="13" width="8.140625" style="193" customWidth="1"/>
    <col min="14" max="18" width="9.140625" style="1" customWidth="1"/>
    <col min="19" max="16384" width="9.140625" style="1"/>
  </cols>
  <sheetData>
    <row r="1" spans="1:13" ht="15" customHeight="1" x14ac:dyDescent="0.25">
      <c r="A1" s="174"/>
      <c r="B1" s="175"/>
      <c r="C1" s="176"/>
      <c r="D1" s="176"/>
      <c r="E1" s="176"/>
      <c r="F1" s="176"/>
      <c r="G1" s="176"/>
      <c r="H1" s="177"/>
    </row>
    <row r="2" spans="1:13" ht="25.5" customHeight="1" x14ac:dyDescent="0.25">
      <c r="A2" s="174"/>
      <c r="B2" s="263" t="s">
        <v>362</v>
      </c>
      <c r="C2" s="264"/>
      <c r="D2" s="264"/>
      <c r="E2" s="264"/>
      <c r="F2" s="264"/>
      <c r="G2" s="264"/>
      <c r="H2" s="178"/>
      <c r="M2" s="1"/>
    </row>
    <row r="3" spans="1:13" ht="18" customHeight="1" x14ac:dyDescent="0.25">
      <c r="A3" s="179"/>
      <c r="B3" s="180"/>
      <c r="C3" s="180"/>
      <c r="D3" s="272" t="s">
        <v>361</v>
      </c>
      <c r="E3" s="273"/>
      <c r="F3" s="180"/>
      <c r="G3" s="180"/>
      <c r="H3" s="181"/>
      <c r="M3" s="1"/>
    </row>
    <row r="4" spans="1:13" ht="87.6" customHeight="1" x14ac:dyDescent="0.25">
      <c r="A4" s="181"/>
      <c r="B4" s="249" t="s">
        <v>319</v>
      </c>
      <c r="C4" s="249"/>
      <c r="D4" s="249"/>
      <c r="E4" s="249"/>
      <c r="F4" s="249"/>
      <c r="G4" s="249"/>
      <c r="H4" s="181"/>
      <c r="M4" s="1"/>
    </row>
    <row r="5" spans="1:13" ht="18.75" customHeight="1" x14ac:dyDescent="0.25">
      <c r="A5" s="182"/>
      <c r="B5" s="183"/>
      <c r="C5" s="183"/>
      <c r="D5" s="183"/>
      <c r="E5" s="183"/>
      <c r="F5" s="183"/>
      <c r="G5" s="183"/>
      <c r="H5" s="181"/>
      <c r="M5" s="1"/>
    </row>
    <row r="6" spans="1:13" s="2" customFormat="1" ht="18" customHeight="1" x14ac:dyDescent="0.25">
      <c r="A6" s="268" t="s">
        <v>56</v>
      </c>
      <c r="B6" s="269"/>
      <c r="C6" s="269"/>
      <c r="D6" s="269"/>
      <c r="E6" s="269"/>
      <c r="F6" s="269"/>
      <c r="G6" s="269"/>
      <c r="H6" s="269"/>
    </row>
    <row r="7" spans="1:13" s="2" customFormat="1" ht="18" customHeight="1" x14ac:dyDescent="0.25">
      <c r="A7" s="105"/>
      <c r="B7" s="227"/>
      <c r="C7" s="227"/>
      <c r="D7" s="227"/>
      <c r="E7" s="227"/>
      <c r="F7" s="227"/>
      <c r="G7" s="227"/>
      <c r="H7" s="107"/>
    </row>
    <row r="8" spans="1:13" s="19" customFormat="1" ht="18" customHeight="1" x14ac:dyDescent="0.25">
      <c r="A8" s="103" t="s">
        <v>51</v>
      </c>
      <c r="B8" s="42" t="s">
        <v>113</v>
      </c>
      <c r="C8" s="250"/>
      <c r="D8" s="251"/>
      <c r="E8" s="42" t="s">
        <v>115</v>
      </c>
      <c r="F8" s="250"/>
      <c r="G8" s="251"/>
      <c r="H8" s="103" t="s">
        <v>51</v>
      </c>
    </row>
    <row r="9" spans="1:13" s="19" customFormat="1" ht="18" customHeight="1" x14ac:dyDescent="0.25">
      <c r="A9" s="103" t="s">
        <v>52</v>
      </c>
      <c r="B9" s="42" t="s">
        <v>114</v>
      </c>
      <c r="C9" s="250"/>
      <c r="D9" s="251"/>
      <c r="E9" s="42" t="s">
        <v>94</v>
      </c>
      <c r="F9" s="250"/>
      <c r="G9" s="251"/>
      <c r="H9" s="103" t="s">
        <v>52</v>
      </c>
    </row>
    <row r="10" spans="1:13" s="2" customFormat="1" ht="18" customHeight="1" x14ac:dyDescent="0.25">
      <c r="A10" s="105"/>
      <c r="B10" s="43"/>
      <c r="C10" s="265" t="s">
        <v>112</v>
      </c>
      <c r="D10" s="266"/>
      <c r="E10" s="152"/>
      <c r="F10" s="226"/>
      <c r="G10" s="228"/>
      <c r="H10" s="105"/>
    </row>
    <row r="11" spans="1:13" s="19" customFormat="1" ht="18" customHeight="1" x14ac:dyDescent="0.25">
      <c r="A11" s="103" t="s">
        <v>109</v>
      </c>
      <c r="B11" s="42" t="s">
        <v>13</v>
      </c>
      <c r="C11" s="250"/>
      <c r="D11" s="251"/>
      <c r="E11" s="42" t="s">
        <v>92</v>
      </c>
      <c r="F11" s="250"/>
      <c r="G11" s="251"/>
      <c r="H11" s="103" t="s">
        <v>109</v>
      </c>
    </row>
    <row r="12" spans="1:13" s="19" customFormat="1" ht="18" customHeight="1" x14ac:dyDescent="0.25">
      <c r="A12" s="103" t="s">
        <v>258</v>
      </c>
      <c r="B12" s="74" t="s">
        <v>135</v>
      </c>
      <c r="C12" s="250"/>
      <c r="D12" s="251"/>
      <c r="E12" s="75" t="s">
        <v>91</v>
      </c>
      <c r="F12" s="149"/>
      <c r="G12" s="44"/>
      <c r="H12" s="103" t="s">
        <v>258</v>
      </c>
    </row>
    <row r="13" spans="1:13" s="2" customFormat="1" ht="18" customHeight="1" x14ac:dyDescent="0.25">
      <c r="A13" s="105"/>
      <c r="B13" s="228"/>
      <c r="C13" s="153"/>
      <c r="D13" s="153"/>
      <c r="E13" s="154"/>
      <c r="F13" s="155"/>
      <c r="G13" s="228"/>
      <c r="H13" s="116"/>
    </row>
    <row r="14" spans="1:13" s="2" customFormat="1" ht="18" customHeight="1" x14ac:dyDescent="0.25">
      <c r="A14" s="268" t="s">
        <v>40</v>
      </c>
      <c r="B14" s="269"/>
      <c r="C14" s="269"/>
      <c r="D14" s="269"/>
      <c r="E14" s="269"/>
      <c r="F14" s="269"/>
      <c r="G14" s="269"/>
      <c r="H14" s="269"/>
    </row>
    <row r="15" spans="1:13" s="2" customFormat="1" ht="18" customHeight="1" x14ac:dyDescent="0.25">
      <c r="A15" s="105"/>
      <c r="B15" s="227"/>
      <c r="C15" s="231"/>
      <c r="D15" s="231"/>
      <c r="E15" s="227"/>
      <c r="F15" s="231"/>
      <c r="G15" s="231"/>
      <c r="H15" s="107"/>
    </row>
    <row r="16" spans="1:13" s="19" customFormat="1" ht="18" customHeight="1" x14ac:dyDescent="0.25">
      <c r="A16" s="103" t="s">
        <v>259</v>
      </c>
      <c r="B16" s="74" t="s">
        <v>10</v>
      </c>
      <c r="C16" s="250"/>
      <c r="D16" s="251"/>
      <c r="E16" s="75" t="s">
        <v>11</v>
      </c>
      <c r="F16" s="250"/>
      <c r="G16" s="251"/>
      <c r="H16" s="156" t="s">
        <v>259</v>
      </c>
    </row>
    <row r="17" spans="1:13" s="19" customFormat="1" ht="18" customHeight="1" x14ac:dyDescent="0.25">
      <c r="A17" s="103" t="s">
        <v>260</v>
      </c>
      <c r="B17" s="74" t="s">
        <v>12</v>
      </c>
      <c r="C17" s="250"/>
      <c r="D17" s="251"/>
      <c r="E17" s="75" t="s">
        <v>93</v>
      </c>
      <c r="F17" s="250"/>
      <c r="G17" s="251"/>
      <c r="H17" s="156" t="s">
        <v>260</v>
      </c>
    </row>
    <row r="18" spans="1:13" s="2" customFormat="1" ht="18" customHeight="1" x14ac:dyDescent="0.25">
      <c r="A18" s="105"/>
      <c r="B18" s="4"/>
      <c r="C18" s="155"/>
      <c r="D18" s="155"/>
      <c r="E18" s="157"/>
      <c r="F18" s="270" t="s">
        <v>112</v>
      </c>
      <c r="G18" s="271"/>
      <c r="H18" s="107"/>
    </row>
    <row r="19" spans="1:13" s="2" customFormat="1" ht="18" customHeight="1" x14ac:dyDescent="0.25">
      <c r="A19" s="268" t="s">
        <v>55</v>
      </c>
      <c r="B19" s="269"/>
      <c r="C19" s="269"/>
      <c r="D19" s="269"/>
      <c r="E19" s="269"/>
      <c r="F19" s="269"/>
      <c r="G19" s="269"/>
      <c r="H19" s="269"/>
    </row>
    <row r="20" spans="1:13" s="2" customFormat="1" ht="18" customHeight="1" x14ac:dyDescent="0.25">
      <c r="A20" s="105"/>
      <c r="B20" s="227"/>
      <c r="C20" s="227"/>
      <c r="D20" s="227"/>
      <c r="E20" s="227"/>
      <c r="F20" s="227"/>
      <c r="G20" s="227"/>
      <c r="H20" s="107"/>
    </row>
    <row r="21" spans="1:13" s="2" customFormat="1" ht="103.5" customHeight="1" x14ac:dyDescent="0.25">
      <c r="A21" s="105"/>
      <c r="B21" s="245" t="s">
        <v>356</v>
      </c>
      <c r="C21" s="245"/>
      <c r="D21" s="245"/>
      <c r="E21" s="245"/>
      <c r="F21" s="245"/>
      <c r="G21" s="267"/>
      <c r="H21" s="107"/>
    </row>
    <row r="22" spans="1:13" s="41" customFormat="1" ht="18" customHeight="1" x14ac:dyDescent="0.3">
      <c r="A22" s="106">
        <v>1</v>
      </c>
      <c r="B22" s="252" t="s">
        <v>341</v>
      </c>
      <c r="C22" s="252"/>
      <c r="D22" s="252"/>
      <c r="E22" s="252"/>
      <c r="F22" s="252"/>
      <c r="G22" s="219"/>
      <c r="H22" s="217">
        <v>1</v>
      </c>
    </row>
    <row r="23" spans="1:13" s="2" customFormat="1" ht="18.75" customHeight="1" x14ac:dyDescent="0.25">
      <c r="A23" s="106"/>
      <c r="B23" s="245" t="s">
        <v>320</v>
      </c>
      <c r="C23" s="245"/>
      <c r="D23" s="245"/>
      <c r="E23" s="245"/>
      <c r="F23" s="245"/>
      <c r="G23" s="218"/>
      <c r="H23" s="110"/>
    </row>
    <row r="24" spans="1:13" ht="18" customHeight="1" x14ac:dyDescent="0.3">
      <c r="A24" s="106">
        <v>2</v>
      </c>
      <c r="B24" s="252" t="s">
        <v>342</v>
      </c>
      <c r="C24" s="252"/>
      <c r="D24" s="252"/>
      <c r="E24" s="252"/>
      <c r="F24" s="252"/>
      <c r="G24" s="224">
        <v>0</v>
      </c>
      <c r="H24" s="217">
        <v>2</v>
      </c>
      <c r="M24" s="1"/>
    </row>
    <row r="25" spans="1:13" s="2" customFormat="1" ht="18.75" customHeight="1" x14ac:dyDescent="0.25">
      <c r="A25" s="106"/>
      <c r="B25" s="245" t="s">
        <v>133</v>
      </c>
      <c r="C25" s="245"/>
      <c r="D25" s="245"/>
      <c r="E25" s="245"/>
      <c r="F25" s="245"/>
      <c r="G25" s="218"/>
      <c r="H25" s="110"/>
    </row>
    <row r="26" spans="1:13" ht="18" customHeight="1" x14ac:dyDescent="0.3">
      <c r="A26" s="106">
        <v>3</v>
      </c>
      <c r="B26" s="252" t="s">
        <v>166</v>
      </c>
      <c r="C26" s="252"/>
      <c r="D26" s="252"/>
      <c r="E26" s="252"/>
      <c r="F26" s="252"/>
      <c r="G26" s="219">
        <v>0</v>
      </c>
      <c r="H26" s="217">
        <v>3</v>
      </c>
      <c r="M26" s="1"/>
    </row>
    <row r="27" spans="1:13" s="2" customFormat="1" ht="18.75" customHeight="1" x14ac:dyDescent="0.25">
      <c r="A27" s="106"/>
      <c r="B27" s="245" t="s">
        <v>167</v>
      </c>
      <c r="C27" s="245"/>
      <c r="D27" s="245"/>
      <c r="E27" s="245"/>
      <c r="F27" s="245"/>
      <c r="G27" s="218"/>
      <c r="H27" s="110"/>
    </row>
    <row r="28" spans="1:13" s="41" customFormat="1" ht="18" customHeight="1" x14ac:dyDescent="0.3">
      <c r="A28" s="106">
        <v>4</v>
      </c>
      <c r="B28" s="252" t="s">
        <v>348</v>
      </c>
      <c r="C28" s="252"/>
      <c r="D28" s="252"/>
      <c r="E28" s="252"/>
      <c r="F28" s="252"/>
      <c r="G28" s="219">
        <v>0</v>
      </c>
      <c r="H28" s="217">
        <v>4</v>
      </c>
    </row>
    <row r="29" spans="1:13" s="2" customFormat="1" ht="18.75" customHeight="1" x14ac:dyDescent="0.25">
      <c r="A29" s="106"/>
      <c r="B29" s="245" t="s">
        <v>96</v>
      </c>
      <c r="C29" s="245"/>
      <c r="D29" s="245"/>
      <c r="E29" s="245"/>
      <c r="F29" s="245"/>
      <c r="G29" s="218"/>
      <c r="H29" s="110"/>
    </row>
    <row r="30" spans="1:13" s="41" customFormat="1" ht="18" customHeight="1" x14ac:dyDescent="0.3">
      <c r="A30" s="106">
        <v>5</v>
      </c>
      <c r="B30" s="252" t="s">
        <v>97</v>
      </c>
      <c r="C30" s="252"/>
      <c r="D30" s="252"/>
      <c r="E30" s="252"/>
      <c r="F30" s="252"/>
      <c r="G30" s="219">
        <v>0</v>
      </c>
      <c r="H30" s="217">
        <v>5</v>
      </c>
    </row>
    <row r="31" spans="1:13" s="2" customFormat="1" ht="36.75" customHeight="1" x14ac:dyDescent="0.25">
      <c r="A31" s="103"/>
      <c r="B31" s="254" t="s">
        <v>165</v>
      </c>
      <c r="C31" s="255"/>
      <c r="D31" s="255"/>
      <c r="E31" s="255"/>
      <c r="F31" s="256"/>
      <c r="G31" s="159"/>
      <c r="H31" s="110"/>
    </row>
    <row r="32" spans="1:13" ht="18" customHeight="1" x14ac:dyDescent="0.25">
      <c r="A32" s="106">
        <v>6</v>
      </c>
      <c r="B32" s="253" t="s">
        <v>321</v>
      </c>
      <c r="C32" s="253"/>
      <c r="D32" s="253"/>
      <c r="E32" s="253"/>
      <c r="F32" s="20"/>
      <c r="G32" s="150">
        <f>SUM(G24+G26+G28+G30+G22)</f>
        <v>0</v>
      </c>
      <c r="H32" s="110">
        <v>6</v>
      </c>
      <c r="M32" s="1"/>
    </row>
    <row r="33" spans="1:13" s="2" customFormat="1" ht="18" customHeight="1" x14ac:dyDescent="0.25">
      <c r="A33" s="103"/>
      <c r="B33" s="20"/>
      <c r="C33" s="20"/>
      <c r="D33" s="20"/>
      <c r="E33" s="20"/>
      <c r="F33" s="20"/>
      <c r="G33" s="6"/>
      <c r="H33" s="116"/>
    </row>
    <row r="34" spans="1:13" s="2" customFormat="1" ht="18" customHeight="1" x14ac:dyDescent="0.25">
      <c r="A34" s="268" t="s">
        <v>125</v>
      </c>
      <c r="B34" s="269"/>
      <c r="C34" s="269"/>
      <c r="D34" s="269"/>
      <c r="E34" s="269"/>
      <c r="F34" s="269"/>
      <c r="G34" s="269"/>
      <c r="H34" s="269"/>
    </row>
    <row r="35" spans="1:13" s="2" customFormat="1" ht="18" customHeight="1" x14ac:dyDescent="0.25">
      <c r="A35" s="107"/>
      <c r="B35" s="227"/>
      <c r="C35" s="227"/>
      <c r="D35" s="227"/>
      <c r="E35" s="227"/>
      <c r="F35" s="227"/>
      <c r="G35" s="227"/>
      <c r="H35" s="107"/>
    </row>
    <row r="36" spans="1:13" s="23" customFormat="1" ht="135" customHeight="1" x14ac:dyDescent="0.25">
      <c r="A36" s="105"/>
      <c r="B36" s="258" t="s">
        <v>354</v>
      </c>
      <c r="C36" s="259"/>
      <c r="D36" s="259"/>
      <c r="E36" s="259"/>
      <c r="F36" s="259"/>
      <c r="G36" s="259"/>
      <c r="H36" s="107"/>
    </row>
    <row r="37" spans="1:13" s="2" customFormat="1" ht="18" customHeight="1" x14ac:dyDescent="0.25">
      <c r="A37" s="103"/>
      <c r="B37" s="20"/>
      <c r="C37" s="20"/>
      <c r="D37" s="20"/>
      <c r="E37" s="20"/>
      <c r="F37" s="20"/>
      <c r="G37" s="220"/>
      <c r="H37" s="116"/>
    </row>
    <row r="38" spans="1:13" s="41" customFormat="1" ht="18" customHeight="1" x14ac:dyDescent="0.3">
      <c r="A38" s="106">
        <v>7</v>
      </c>
      <c r="B38" s="252" t="s">
        <v>344</v>
      </c>
      <c r="C38" s="252"/>
      <c r="D38" s="252"/>
      <c r="E38" s="252"/>
      <c r="F38" s="252"/>
      <c r="G38" s="219">
        <v>0</v>
      </c>
      <c r="H38" s="217">
        <v>7</v>
      </c>
    </row>
    <row r="39" spans="1:13" s="2" customFormat="1" ht="32.25" customHeight="1" x14ac:dyDescent="0.25">
      <c r="A39" s="106"/>
      <c r="B39" s="245" t="s">
        <v>98</v>
      </c>
      <c r="C39" s="245"/>
      <c r="D39" s="245"/>
      <c r="E39" s="245"/>
      <c r="F39" s="245"/>
      <c r="G39" s="218"/>
      <c r="H39" s="110"/>
    </row>
    <row r="40" spans="1:13" s="41" customFormat="1" ht="18" customHeight="1" x14ac:dyDescent="0.3">
      <c r="A40" s="106">
        <v>8</v>
      </c>
      <c r="B40" s="252" t="s">
        <v>345</v>
      </c>
      <c r="C40" s="257"/>
      <c r="D40" s="257"/>
      <c r="E40" s="257"/>
      <c r="F40" s="257"/>
      <c r="G40" s="219">
        <v>0</v>
      </c>
      <c r="H40" s="217">
        <v>8</v>
      </c>
    </row>
    <row r="41" spans="1:13" s="2" customFormat="1" ht="32.25" customHeight="1" x14ac:dyDescent="0.25">
      <c r="A41" s="106"/>
      <c r="B41" s="245" t="s">
        <v>99</v>
      </c>
      <c r="C41" s="245"/>
      <c r="D41" s="245"/>
      <c r="E41" s="245"/>
      <c r="F41" s="245"/>
      <c r="G41" s="218"/>
      <c r="H41" s="110"/>
    </row>
    <row r="42" spans="1:13" s="41" customFormat="1" ht="18" customHeight="1" x14ac:dyDescent="0.3">
      <c r="A42" s="106">
        <v>9</v>
      </c>
      <c r="B42" s="252" t="s">
        <v>346</v>
      </c>
      <c r="C42" s="257"/>
      <c r="D42" s="257"/>
      <c r="E42" s="257"/>
      <c r="F42" s="257"/>
      <c r="G42" s="219">
        <v>0</v>
      </c>
      <c r="H42" s="217">
        <v>9</v>
      </c>
    </row>
    <row r="43" spans="1:13" s="2" customFormat="1" ht="18.75" customHeight="1" x14ac:dyDescent="0.25">
      <c r="A43" s="106"/>
      <c r="B43" s="245" t="s">
        <v>100</v>
      </c>
      <c r="C43" s="245"/>
      <c r="D43" s="245"/>
      <c r="E43" s="245"/>
      <c r="F43" s="245"/>
      <c r="G43" s="218"/>
      <c r="H43" s="110"/>
    </row>
    <row r="44" spans="1:13" s="41" customFormat="1" ht="18" customHeight="1" x14ac:dyDescent="0.3">
      <c r="A44" s="106">
        <v>10</v>
      </c>
      <c r="B44" s="260" t="s">
        <v>104</v>
      </c>
      <c r="C44" s="260"/>
      <c r="D44" s="260"/>
      <c r="E44" s="260"/>
      <c r="F44" s="261"/>
      <c r="G44" s="219">
        <v>0</v>
      </c>
      <c r="H44" s="217">
        <v>10</v>
      </c>
    </row>
    <row r="45" spans="1:13" s="2" customFormat="1" ht="54.75" customHeight="1" x14ac:dyDescent="0.25">
      <c r="A45" s="106"/>
      <c r="B45" s="245" t="s">
        <v>333</v>
      </c>
      <c r="C45" s="245"/>
      <c r="D45" s="245"/>
      <c r="E45" s="245"/>
      <c r="F45" s="245"/>
      <c r="G45" s="221" t="str">
        <f>IF(G44=9900,"ERROR. See instructions for Line D", "")</f>
        <v/>
      </c>
      <c r="H45" s="110"/>
    </row>
    <row r="46" spans="1:13" s="41" customFormat="1" ht="18" customHeight="1" x14ac:dyDescent="0.3">
      <c r="A46" s="106">
        <v>11</v>
      </c>
      <c r="B46" s="260" t="s">
        <v>349</v>
      </c>
      <c r="C46" s="260"/>
      <c r="D46" s="260"/>
      <c r="E46" s="260"/>
      <c r="F46" s="261"/>
      <c r="G46" s="219">
        <v>0</v>
      </c>
      <c r="H46" s="217">
        <v>11</v>
      </c>
    </row>
    <row r="47" spans="1:13" s="2" customFormat="1" ht="66" customHeight="1" x14ac:dyDescent="0.25">
      <c r="A47" s="108"/>
      <c r="B47" s="245" t="s">
        <v>350</v>
      </c>
      <c r="C47" s="245"/>
      <c r="D47" s="245"/>
      <c r="E47" s="245"/>
      <c r="F47" s="245"/>
      <c r="G47" s="159"/>
      <c r="H47" s="103"/>
    </row>
    <row r="48" spans="1:13" ht="18" customHeight="1" x14ac:dyDescent="0.25">
      <c r="A48" s="106">
        <v>12</v>
      </c>
      <c r="B48" s="262" t="s">
        <v>129</v>
      </c>
      <c r="C48" s="262"/>
      <c r="D48" s="262"/>
      <c r="E48" s="262"/>
      <c r="F48" s="3"/>
      <c r="G48" s="7">
        <f>G38+G40+G42+G44+G46</f>
        <v>0</v>
      </c>
      <c r="H48" s="110">
        <v>12</v>
      </c>
      <c r="M48" s="1"/>
    </row>
    <row r="49" spans="1:9" s="2" customFormat="1" ht="18" customHeight="1" x14ac:dyDescent="0.25">
      <c r="A49" s="109"/>
      <c r="B49" s="3"/>
      <c r="C49" s="3"/>
      <c r="D49" s="3"/>
      <c r="E49" s="3"/>
      <c r="F49" s="8"/>
      <c r="G49" s="9"/>
      <c r="H49" s="116"/>
    </row>
    <row r="50" spans="1:9" s="2" customFormat="1" ht="18" customHeight="1" x14ac:dyDescent="0.25">
      <c r="A50" s="268" t="s">
        <v>126</v>
      </c>
      <c r="B50" s="269"/>
      <c r="C50" s="269"/>
      <c r="D50" s="269"/>
      <c r="E50" s="269"/>
      <c r="F50" s="269"/>
      <c r="G50" s="269"/>
      <c r="H50" s="269"/>
    </row>
    <row r="51" spans="1:9" s="2" customFormat="1" ht="18" customHeight="1" x14ac:dyDescent="0.25">
      <c r="A51" s="105"/>
      <c r="B51" s="227"/>
      <c r="C51" s="227"/>
      <c r="D51" s="227"/>
      <c r="E51" s="227"/>
      <c r="F51" s="227"/>
      <c r="G51" s="231"/>
      <c r="H51" s="107"/>
    </row>
    <row r="52" spans="1:9" s="41" customFormat="1" ht="18" customHeight="1" x14ac:dyDescent="0.3">
      <c r="A52" s="118">
        <v>13</v>
      </c>
      <c r="B52" s="274" t="s">
        <v>257</v>
      </c>
      <c r="C52" s="274"/>
      <c r="D52" s="274"/>
      <c r="E52" s="274"/>
      <c r="F52" s="275"/>
      <c r="G52" s="73" t="s">
        <v>73</v>
      </c>
      <c r="H52" s="117">
        <v>13</v>
      </c>
    </row>
    <row r="53" spans="1:9" s="225" customFormat="1" ht="18" customHeight="1" x14ac:dyDescent="0.25">
      <c r="A53" s="110"/>
      <c r="B53" s="20"/>
      <c r="C53" s="20"/>
      <c r="D53" s="20"/>
      <c r="E53" s="20"/>
      <c r="F53" s="20"/>
      <c r="G53" s="159"/>
      <c r="H53" s="110"/>
    </row>
    <row r="54" spans="1:9" s="41" customFormat="1" ht="18" customHeight="1" x14ac:dyDescent="0.25">
      <c r="A54" s="118">
        <v>14</v>
      </c>
      <c r="B54" s="275" t="s">
        <v>57</v>
      </c>
      <c r="C54" s="287"/>
      <c r="D54" s="287"/>
      <c r="E54" s="288"/>
      <c r="F54" s="48" t="str">
        <f>IF(G52="Y","Not Applicable &gt;&gt;","")</f>
        <v/>
      </c>
      <c r="G54" s="5"/>
      <c r="H54" s="118">
        <v>14</v>
      </c>
      <c r="I54" s="91"/>
    </row>
    <row r="55" spans="1:9" s="2" customFormat="1" ht="18.75" customHeight="1" x14ac:dyDescent="0.25">
      <c r="A55" s="110"/>
      <c r="B55" s="245" t="s">
        <v>334</v>
      </c>
      <c r="C55" s="245"/>
      <c r="D55" s="245"/>
      <c r="E55" s="245"/>
      <c r="F55" s="245"/>
      <c r="G55" s="158"/>
      <c r="H55" s="110"/>
      <c r="I55" s="91"/>
    </row>
    <row r="56" spans="1:9" s="2" customFormat="1" ht="18" customHeight="1" x14ac:dyDescent="0.25">
      <c r="A56" s="268" t="s">
        <v>132</v>
      </c>
      <c r="B56" s="269"/>
      <c r="C56" s="269"/>
      <c r="D56" s="269"/>
      <c r="E56" s="269"/>
      <c r="F56" s="269"/>
      <c r="G56" s="269"/>
      <c r="H56" s="269"/>
    </row>
    <row r="57" spans="1:9" s="2" customFormat="1" ht="10.35" customHeight="1" x14ac:dyDescent="0.25">
      <c r="A57" s="105"/>
      <c r="B57" s="227"/>
      <c r="C57" s="227"/>
      <c r="D57" s="227"/>
      <c r="E57" s="227"/>
      <c r="F57" s="227"/>
      <c r="G57" s="227"/>
      <c r="H57" s="107"/>
    </row>
    <row r="58" spans="1:9" s="2" customFormat="1" ht="35.25" customHeight="1" x14ac:dyDescent="0.25">
      <c r="A58" s="105"/>
      <c r="B58" s="276" t="s">
        <v>351</v>
      </c>
      <c r="C58" s="277"/>
      <c r="D58" s="277"/>
      <c r="E58" s="277"/>
      <c r="F58" s="277"/>
      <c r="G58" s="278"/>
      <c r="H58" s="107"/>
    </row>
    <row r="59" spans="1:9" s="2" customFormat="1" ht="18" customHeight="1" x14ac:dyDescent="0.25">
      <c r="A59" s="105"/>
      <c r="B59" s="65"/>
      <c r="C59" s="65"/>
      <c r="D59" s="227"/>
      <c r="E59" s="227"/>
      <c r="F59" s="227"/>
      <c r="G59" s="227"/>
      <c r="H59" s="107"/>
    </row>
    <row r="60" spans="1:9" s="2" customFormat="1" ht="18" customHeight="1" x14ac:dyDescent="0.25">
      <c r="A60" s="118">
        <v>15</v>
      </c>
      <c r="B60" s="66"/>
      <c r="D60" s="49">
        <f>G22</f>
        <v>0</v>
      </c>
      <c r="E60" s="193" t="s">
        <v>60</v>
      </c>
      <c r="F60" s="193"/>
      <c r="G60" s="230"/>
      <c r="H60" s="118">
        <v>15</v>
      </c>
    </row>
    <row r="61" spans="1:9" s="2" customFormat="1" ht="18" customHeight="1" x14ac:dyDescent="0.25">
      <c r="A61" s="118">
        <v>16</v>
      </c>
      <c r="B61" s="66"/>
      <c r="D61" s="49">
        <f>G24</f>
        <v>0</v>
      </c>
      <c r="E61" s="193" t="s">
        <v>61</v>
      </c>
      <c r="F61" s="193"/>
      <c r="G61" s="230"/>
      <c r="H61" s="118">
        <v>16</v>
      </c>
    </row>
    <row r="62" spans="1:9" s="2" customFormat="1" ht="18" customHeight="1" x14ac:dyDescent="0.25">
      <c r="A62" s="118">
        <v>17</v>
      </c>
      <c r="B62" s="66"/>
      <c r="D62" s="49">
        <f>G26</f>
        <v>0</v>
      </c>
      <c r="E62" s="193" t="s">
        <v>62</v>
      </c>
      <c r="F62" s="193"/>
      <c r="G62" s="230"/>
      <c r="H62" s="118">
        <v>17</v>
      </c>
    </row>
    <row r="63" spans="1:9" s="2" customFormat="1" ht="18" customHeight="1" x14ac:dyDescent="0.25">
      <c r="A63" s="118">
        <v>18</v>
      </c>
      <c r="B63" s="66"/>
      <c r="D63" s="49">
        <f>G28</f>
        <v>0</v>
      </c>
      <c r="E63" s="193" t="s">
        <v>1</v>
      </c>
      <c r="F63" s="193"/>
      <c r="G63" s="230"/>
      <c r="H63" s="118">
        <v>18</v>
      </c>
    </row>
    <row r="64" spans="1:9" s="2" customFormat="1" ht="18" customHeight="1" x14ac:dyDescent="0.25">
      <c r="A64" s="118">
        <v>19</v>
      </c>
      <c r="B64" s="66"/>
      <c r="D64" s="49">
        <f>G30</f>
        <v>0</v>
      </c>
      <c r="E64" s="193" t="s">
        <v>101</v>
      </c>
      <c r="F64" s="193"/>
      <c r="G64" s="230"/>
      <c r="H64" s="118">
        <v>19</v>
      </c>
    </row>
    <row r="65" spans="1:13" s="2" customFormat="1" ht="18" customHeight="1" x14ac:dyDescent="0.25">
      <c r="A65" s="118">
        <v>20</v>
      </c>
      <c r="B65" s="66"/>
      <c r="D65" s="49">
        <f>G38</f>
        <v>0</v>
      </c>
      <c r="E65" s="193" t="s">
        <v>63</v>
      </c>
      <c r="F65" s="193"/>
      <c r="G65" s="230"/>
      <c r="H65" s="118">
        <v>20</v>
      </c>
    </row>
    <row r="66" spans="1:13" s="2" customFormat="1" ht="18" customHeight="1" x14ac:dyDescent="0.25">
      <c r="A66" s="118">
        <v>21</v>
      </c>
      <c r="B66" s="66"/>
      <c r="D66" s="49">
        <f>G40</f>
        <v>0</v>
      </c>
      <c r="E66" s="193" t="s">
        <v>64</v>
      </c>
      <c r="F66" s="193"/>
      <c r="G66" s="230"/>
      <c r="H66" s="118">
        <v>21</v>
      </c>
    </row>
    <row r="67" spans="1:13" s="2" customFormat="1" ht="18" customHeight="1" x14ac:dyDescent="0.25">
      <c r="A67" s="118">
        <v>22</v>
      </c>
      <c r="B67" s="66"/>
      <c r="D67" s="49">
        <f>G42</f>
        <v>0</v>
      </c>
      <c r="E67" s="193" t="s">
        <v>65</v>
      </c>
      <c r="F67" s="193"/>
      <c r="G67" s="230"/>
      <c r="H67" s="118">
        <v>22</v>
      </c>
    </row>
    <row r="68" spans="1:13" s="2" customFormat="1" ht="18" customHeight="1" x14ac:dyDescent="0.25">
      <c r="A68" s="118">
        <v>23</v>
      </c>
      <c r="D68" s="49">
        <f>G44</f>
        <v>0</v>
      </c>
      <c r="E68" s="193" t="s">
        <v>66</v>
      </c>
      <c r="F68" s="193"/>
      <c r="G68" s="230"/>
      <c r="H68" s="118">
        <v>23</v>
      </c>
    </row>
    <row r="69" spans="1:13" s="2" customFormat="1" ht="18" customHeight="1" x14ac:dyDescent="0.25">
      <c r="A69" s="118">
        <v>24</v>
      </c>
      <c r="B69" s="390" t="s">
        <v>322</v>
      </c>
      <c r="C69" s="391"/>
      <c r="D69" s="49">
        <f>G46</f>
        <v>0</v>
      </c>
      <c r="E69" s="193" t="s">
        <v>102</v>
      </c>
      <c r="F69" s="193"/>
      <c r="G69" s="230"/>
      <c r="H69" s="118">
        <v>24</v>
      </c>
    </row>
    <row r="70" spans="1:13" ht="18" customHeight="1" x14ac:dyDescent="0.25">
      <c r="A70" s="205">
        <v>25</v>
      </c>
      <c r="B70" s="392"/>
      <c r="C70" s="393"/>
      <c r="D70" s="7">
        <f>SUM(D60:D69)</f>
        <v>0</v>
      </c>
      <c r="E70" s="195" t="s">
        <v>44</v>
      </c>
      <c r="F70" s="196"/>
      <c r="G70" s="230"/>
      <c r="H70" s="118">
        <v>25</v>
      </c>
      <c r="M70" s="1"/>
    </row>
    <row r="71" spans="1:13" s="2" customFormat="1" ht="18" customHeight="1" x14ac:dyDescent="0.25">
      <c r="A71" s="206">
        <v>26</v>
      </c>
      <c r="B71" s="396" t="s">
        <v>335</v>
      </c>
      <c r="C71" s="396"/>
      <c r="D71" s="49">
        <f>IF(G52="Y",D70*0.25,IF(G52="N",G54,0))</f>
        <v>0</v>
      </c>
      <c r="E71" s="193" t="s">
        <v>130</v>
      </c>
      <c r="F71" s="193"/>
      <c r="G71" s="230"/>
      <c r="H71" s="118">
        <v>26</v>
      </c>
    </row>
    <row r="72" spans="1:13" ht="18" customHeight="1" x14ac:dyDescent="0.25">
      <c r="A72" s="118">
        <v>27</v>
      </c>
      <c r="B72" s="397"/>
      <c r="C72" s="397"/>
      <c r="D72" s="7">
        <f>SUM(D70:D71)</f>
        <v>0</v>
      </c>
      <c r="E72" s="195" t="s">
        <v>69</v>
      </c>
      <c r="F72" s="196"/>
      <c r="G72" s="230"/>
      <c r="H72" s="118">
        <v>27</v>
      </c>
      <c r="M72" s="1"/>
    </row>
    <row r="73" spans="1:13" s="2" customFormat="1" ht="18" customHeight="1" x14ac:dyDescent="0.25">
      <c r="A73" s="110"/>
      <c r="B73" s="397"/>
      <c r="C73" s="397"/>
      <c r="D73" s="394" t="s">
        <v>336</v>
      </c>
      <c r="E73" s="394"/>
      <c r="F73" s="394"/>
      <c r="G73" s="394"/>
      <c r="H73" s="101"/>
    </row>
    <row r="74" spans="1:13" s="2" customFormat="1" ht="33" customHeight="1" x14ac:dyDescent="0.25">
      <c r="A74" s="111"/>
      <c r="B74" s="398"/>
      <c r="C74" s="398"/>
      <c r="D74" s="395"/>
      <c r="E74" s="395"/>
      <c r="F74" s="395"/>
      <c r="G74" s="395"/>
      <c r="H74" s="119"/>
    </row>
    <row r="75" spans="1:13" s="2" customFormat="1" ht="18" customHeight="1" x14ac:dyDescent="0.25">
      <c r="A75" s="268" t="s">
        <v>127</v>
      </c>
      <c r="B75" s="269"/>
      <c r="C75" s="269"/>
      <c r="D75" s="269"/>
      <c r="E75" s="269"/>
      <c r="F75" s="269"/>
      <c r="G75" s="269"/>
      <c r="H75" s="269"/>
    </row>
    <row r="76" spans="1:13" s="2" customFormat="1" ht="18" customHeight="1" x14ac:dyDescent="0.25">
      <c r="A76" s="105"/>
      <c r="B76" s="227"/>
      <c r="C76" s="227"/>
      <c r="D76" s="227"/>
      <c r="E76" s="227"/>
      <c r="F76" s="227"/>
      <c r="G76" s="227"/>
      <c r="H76" s="107"/>
    </row>
    <row r="77" spans="1:13" s="2" customFormat="1" ht="62.1" customHeight="1" x14ac:dyDescent="0.25">
      <c r="A77" s="105"/>
      <c r="B77" s="289" t="s">
        <v>58</v>
      </c>
      <c r="C77" s="290"/>
      <c r="D77" s="290"/>
      <c r="E77" s="290"/>
      <c r="F77" s="290"/>
      <c r="G77" s="291"/>
      <c r="H77" s="107"/>
    </row>
    <row r="78" spans="1:13" s="41" customFormat="1" ht="18" customHeight="1" x14ac:dyDescent="0.25">
      <c r="A78" s="118">
        <v>28</v>
      </c>
      <c r="B78" s="274" t="s">
        <v>128</v>
      </c>
      <c r="C78" s="274"/>
      <c r="D78" s="274"/>
      <c r="E78" s="274"/>
      <c r="F78" s="275"/>
      <c r="G78" s="223"/>
      <c r="H78" s="117">
        <v>28</v>
      </c>
    </row>
    <row r="79" spans="1:13" s="2" customFormat="1" ht="18.75" customHeight="1" x14ac:dyDescent="0.25">
      <c r="A79" s="103"/>
      <c r="B79" s="289" t="s">
        <v>59</v>
      </c>
      <c r="C79" s="290"/>
      <c r="D79" s="290"/>
      <c r="E79" s="290"/>
      <c r="F79" s="290"/>
      <c r="G79" s="159"/>
      <c r="H79" s="116"/>
    </row>
    <row r="80" spans="1:13" s="2" customFormat="1" ht="18" customHeight="1" x14ac:dyDescent="0.25">
      <c r="A80" s="109"/>
      <c r="B80" s="3"/>
      <c r="C80" s="3"/>
      <c r="D80" s="3"/>
      <c r="E80" s="3"/>
      <c r="F80" s="8"/>
      <c r="G80" s="9"/>
      <c r="H80" s="116"/>
    </row>
    <row r="81" spans="1:9" s="2" customFormat="1" ht="18" customHeight="1" x14ac:dyDescent="0.25">
      <c r="A81" s="268" t="s">
        <v>74</v>
      </c>
      <c r="B81" s="269"/>
      <c r="C81" s="269"/>
      <c r="D81" s="269"/>
      <c r="E81" s="269"/>
      <c r="F81" s="269"/>
      <c r="G81" s="269"/>
      <c r="H81" s="269"/>
    </row>
    <row r="82" spans="1:9" s="2" customFormat="1" ht="6.95" customHeight="1" x14ac:dyDescent="0.25">
      <c r="A82" s="105"/>
      <c r="B82" s="227"/>
      <c r="C82" s="227"/>
      <c r="D82" s="227"/>
      <c r="E82" s="227"/>
      <c r="F82" s="227"/>
      <c r="G82" s="227"/>
      <c r="H82" s="107"/>
    </row>
    <row r="83" spans="1:9" s="2" customFormat="1" ht="18" customHeight="1" x14ac:dyDescent="0.25">
      <c r="A83" s="105"/>
      <c r="B83" s="292" t="s">
        <v>347</v>
      </c>
      <c r="C83" s="293"/>
      <c r="D83" s="293"/>
      <c r="E83" s="293"/>
      <c r="F83" s="293"/>
      <c r="G83" s="294"/>
      <c r="H83" s="107"/>
    </row>
    <row r="84" spans="1:9" s="2" customFormat="1" ht="32.450000000000003" customHeight="1" x14ac:dyDescent="0.25">
      <c r="A84" s="105"/>
      <c r="B84" s="295"/>
      <c r="C84" s="296"/>
      <c r="D84" s="296"/>
      <c r="E84" s="296"/>
      <c r="F84" s="296"/>
      <c r="G84" s="297"/>
      <c r="H84" s="107"/>
    </row>
    <row r="85" spans="1:9" s="2" customFormat="1" ht="10.7" customHeight="1" x14ac:dyDescent="0.25">
      <c r="A85" s="105"/>
      <c r="B85" s="227"/>
      <c r="C85" s="227"/>
      <c r="D85" s="231"/>
      <c r="E85" s="231"/>
      <c r="F85" s="231"/>
      <c r="G85" s="231"/>
      <c r="H85" s="107"/>
    </row>
    <row r="86" spans="1:9" s="2" customFormat="1" ht="18" customHeight="1" x14ac:dyDescent="0.25">
      <c r="A86" s="112">
        <v>29</v>
      </c>
      <c r="B86" s="259" t="s">
        <v>39</v>
      </c>
      <c r="C86" s="374"/>
      <c r="D86" s="405" t="s">
        <v>95</v>
      </c>
      <c r="E86" s="406"/>
      <c r="F86" s="406"/>
      <c r="G86" s="407"/>
      <c r="H86" s="122">
        <v>29</v>
      </c>
    </row>
    <row r="87" spans="1:9" s="2" customFormat="1" ht="18" customHeight="1" x14ac:dyDescent="0.25">
      <c r="A87" s="112">
        <v>30</v>
      </c>
      <c r="B87" s="308" t="s">
        <v>54</v>
      </c>
      <c r="C87" s="309"/>
      <c r="D87" s="200" t="s">
        <v>95</v>
      </c>
      <c r="E87" s="201" t="str">
        <f>IF(D87="[Select]","",VLOOKUP(D87,$B$209:$D$213,3,FALSE))</f>
        <v/>
      </c>
      <c r="F87" s="202"/>
      <c r="G87" s="222"/>
      <c r="H87" s="112">
        <v>30</v>
      </c>
    </row>
    <row r="88" spans="1:9" s="2" customFormat="1" ht="18" customHeight="1" x14ac:dyDescent="0.25">
      <c r="A88" s="112">
        <v>31</v>
      </c>
      <c r="B88" s="308" t="s">
        <v>197</v>
      </c>
      <c r="C88" s="309"/>
      <c r="D88" s="151" t="s">
        <v>95</v>
      </c>
      <c r="E88" s="148">
        <f>IF(OR(D86="[SELECT]",D87="[SELECT]",D88="[SELECT]"),0,1)</f>
        <v>0</v>
      </c>
      <c r="F88" s="80"/>
      <c r="G88" s="228"/>
      <c r="H88" s="112">
        <v>31</v>
      </c>
    </row>
    <row r="89" spans="1:9" s="2" customFormat="1" ht="18" customHeight="1" x14ac:dyDescent="0.25">
      <c r="A89" s="112"/>
      <c r="B89" s="227"/>
      <c r="C89" s="227"/>
      <c r="D89" s="227"/>
      <c r="E89" s="227"/>
      <c r="F89" s="227"/>
      <c r="G89" s="227"/>
      <c r="H89" s="112"/>
    </row>
    <row r="90" spans="1:9" s="2" customFormat="1" ht="18" customHeight="1" x14ac:dyDescent="0.25">
      <c r="A90" s="112"/>
      <c r="B90" s="90"/>
      <c r="C90" s="375" t="s">
        <v>253</v>
      </c>
      <c r="D90" s="376"/>
      <c r="E90" s="376"/>
      <c r="F90" s="377"/>
      <c r="G90" s="227"/>
      <c r="H90" s="112"/>
    </row>
    <row r="91" spans="1:9" s="2" customFormat="1" ht="37.35" customHeight="1" x14ac:dyDescent="0.25">
      <c r="A91" s="113"/>
      <c r="B91" s="135"/>
      <c r="C91" s="380" t="s">
        <v>41</v>
      </c>
      <c r="D91" s="381"/>
      <c r="E91" s="382"/>
      <c r="F91" s="139" t="s">
        <v>42</v>
      </c>
      <c r="G91" s="53"/>
      <c r="H91" s="53"/>
      <c r="I91" s="112"/>
    </row>
    <row r="92" spans="1:9" s="2" customFormat="1" ht="18" customHeight="1" x14ac:dyDescent="0.25">
      <c r="A92" s="102"/>
      <c r="B92" s="136"/>
      <c r="C92" s="83" t="s">
        <v>14</v>
      </c>
      <c r="D92" s="83" t="s">
        <v>281</v>
      </c>
      <c r="E92" s="83" t="s">
        <v>16</v>
      </c>
      <c r="F92" s="83" t="s">
        <v>17</v>
      </c>
      <c r="G92" s="53"/>
      <c r="H92" s="53"/>
      <c r="I92" s="112"/>
    </row>
    <row r="93" spans="1:9" s="37" customFormat="1" ht="45.6" customHeight="1" x14ac:dyDescent="0.25">
      <c r="A93" s="102">
        <v>32</v>
      </c>
      <c r="B93" s="120"/>
      <c r="C93" s="140" t="str">
        <f>IF($E$88=0,"",IF($D$88="Y","Not Eligible",VLOOKUP($D$86&amp;"-"&amp;$E$87,$B$217:$N$257,2,FALSE)))</f>
        <v/>
      </c>
      <c r="D93" s="140" t="str">
        <f>IF($E$88=0,"",IF($D$88="Y","Not Eligible",VLOOKUP($D$86&amp;"-"&amp;$E$87,$B$217:$N$257,5,FALSE)))</f>
        <v/>
      </c>
      <c r="E93" s="140" t="str">
        <f>IF($E$88=0,"",IF($D$88="Y","Not Eligible",VLOOKUP($D$86&amp;"-"&amp;$E$87,$B$217:$N$257,8,FALSE)))</f>
        <v/>
      </c>
      <c r="F93" s="140" t="str">
        <f>IF($E$88=0,"",IF(AND($D$88="Y",E87&gt;2),"Not Eligible",IF(AND($D$88="Y",E87&lt;3),"Optional",VLOOKUP($D$86&amp;"-"&amp;$E$87,$B$217:$N$257,10,FALSE))))</f>
        <v/>
      </c>
      <c r="G93" s="81"/>
      <c r="H93" s="112">
        <v>32</v>
      </c>
    </row>
    <row r="94" spans="1:9" s="38" customFormat="1" ht="18" customHeight="1" x14ac:dyDescent="0.2">
      <c r="A94" s="102"/>
      <c r="B94" s="137"/>
      <c r="C94" s="85" t="s">
        <v>177</v>
      </c>
      <c r="D94" s="85" t="s">
        <v>282</v>
      </c>
      <c r="E94" s="85" t="s">
        <v>178</v>
      </c>
      <c r="F94" s="85" t="s">
        <v>180</v>
      </c>
      <c r="G94" s="82"/>
      <c r="H94" s="82"/>
      <c r="I94" s="101"/>
    </row>
    <row r="95" spans="1:9" s="38" customFormat="1" ht="94.7" customHeight="1" x14ac:dyDescent="0.2">
      <c r="A95" s="102" t="s">
        <v>184</v>
      </c>
      <c r="B95" s="138"/>
      <c r="C95" s="84" t="str">
        <f>IF($E$88=0,"",IF($D$88="Y","Interim Clergy Not Eligible for CRSP (DB/DC)",VLOOKUP($D$86&amp;"-"&amp;$E$87,$B$217:$N$257,3,FALSE)))</f>
        <v/>
      </c>
      <c r="D95" s="84" t="str">
        <f>IF($E$88=0,"",IF($D$88="Y","Interim Clergy Are NOT Eligible for CPP",VLOOKUP($D$86&amp;"-"&amp;$E$87,$B$217:$N$257,6,FALSE)))</f>
        <v/>
      </c>
      <c r="E95" s="84" t="str">
        <f>IF($E$88=0,"",IF($D$88="Y","Interim Clergy are NOT eligible for UMPIP",VLOOKUP($D$86&amp;"-"&amp;$E$87,$B$217:$N$257,9,FALSE)))</f>
        <v/>
      </c>
      <c r="F95" s="84" t="str">
        <f>IF($E$88=0,"",IF($D$88="Y","Interim Clergy Are NOT Eligible for Healthflex",VLOOKUP($D$86&amp;"-"&amp;$E$87,$B$217:$N$257,11,FALSE)))</f>
        <v/>
      </c>
      <c r="G95" s="82"/>
      <c r="H95" s="101" t="s">
        <v>184</v>
      </c>
    </row>
    <row r="96" spans="1:9" s="38" customFormat="1" ht="18" hidden="1" customHeight="1" x14ac:dyDescent="0.2">
      <c r="A96" s="102"/>
      <c r="B96" s="100"/>
      <c r="C96" s="100"/>
      <c r="D96" s="100"/>
      <c r="E96" s="100"/>
      <c r="F96" s="100"/>
      <c r="G96" s="39"/>
      <c r="H96" s="120"/>
    </row>
    <row r="97" spans="1:13" s="2" customFormat="1" ht="18" customHeight="1" x14ac:dyDescent="0.25">
      <c r="A97" s="268" t="s">
        <v>340</v>
      </c>
      <c r="B97" s="269"/>
      <c r="C97" s="269"/>
      <c r="D97" s="269"/>
      <c r="E97" s="269"/>
      <c r="F97" s="269"/>
      <c r="G97" s="269"/>
      <c r="H97" s="310"/>
    </row>
    <row r="98" spans="1:13" s="2" customFormat="1" ht="10.5" customHeight="1" x14ac:dyDescent="0.25">
      <c r="A98" s="114"/>
      <c r="B98" s="22"/>
      <c r="C98" s="22"/>
      <c r="D98" s="22"/>
      <c r="E98" s="22"/>
      <c r="F98" s="22"/>
      <c r="G98" s="22"/>
      <c r="H98" s="121"/>
    </row>
    <row r="99" spans="1:13" s="2" customFormat="1" ht="18" customHeight="1" x14ac:dyDescent="0.25">
      <c r="A99" s="114"/>
      <c r="B99" s="293" t="s">
        <v>324</v>
      </c>
      <c r="C99" s="298"/>
      <c r="D99" s="298"/>
      <c r="E99" s="298"/>
      <c r="F99" s="298"/>
      <c r="G99" s="298"/>
      <c r="H99" s="121"/>
    </row>
    <row r="100" spans="1:13" s="2" customFormat="1" ht="32.25" customHeight="1" x14ac:dyDescent="0.25">
      <c r="A100" s="114"/>
      <c r="B100" s="299"/>
      <c r="C100" s="299"/>
      <c r="D100" s="299"/>
      <c r="E100" s="299"/>
      <c r="F100" s="299"/>
      <c r="G100" s="299"/>
      <c r="H100" s="121"/>
    </row>
    <row r="101" spans="1:13" s="2" customFormat="1" ht="0.95" customHeight="1" x14ac:dyDescent="0.25">
      <c r="A101" s="114"/>
      <c r="B101" s="22"/>
      <c r="C101" s="22"/>
      <c r="D101" s="22"/>
      <c r="E101" s="22"/>
      <c r="F101" s="22"/>
      <c r="G101" s="22"/>
      <c r="H101" s="121"/>
    </row>
    <row r="102" spans="1:13" ht="18" customHeight="1" x14ac:dyDescent="0.25">
      <c r="A102" s="112">
        <v>33</v>
      </c>
      <c r="B102" s="253" t="s">
        <v>337</v>
      </c>
      <c r="C102" s="253"/>
      <c r="D102" s="253"/>
      <c r="E102" s="253"/>
      <c r="F102" s="63">
        <f>D72</f>
        <v>0</v>
      </c>
      <c r="H102" s="112">
        <v>33</v>
      </c>
      <c r="M102" s="1"/>
    </row>
    <row r="103" spans="1:13" s="2" customFormat="1" ht="9" customHeight="1" x14ac:dyDescent="0.25">
      <c r="A103" s="112"/>
      <c r="B103" s="20"/>
      <c r="C103" s="20"/>
      <c r="D103" s="20"/>
      <c r="E103" s="20"/>
      <c r="F103" s="11"/>
      <c r="G103" s="14"/>
      <c r="H103" s="112"/>
    </row>
    <row r="104" spans="1:13" ht="18" customHeight="1" x14ac:dyDescent="0.25">
      <c r="A104" s="112"/>
      <c r="B104" s="303" t="s">
        <v>29</v>
      </c>
      <c r="C104" s="303"/>
      <c r="D104" s="303"/>
      <c r="E104" s="12" t="s">
        <v>31</v>
      </c>
      <c r="F104" s="67" t="s">
        <v>131</v>
      </c>
      <c r="G104" s="50"/>
      <c r="H104" s="112"/>
      <c r="M104" s="1"/>
    </row>
    <row r="105" spans="1:13" ht="18" customHeight="1" x14ac:dyDescent="0.25">
      <c r="A105" s="112">
        <v>34</v>
      </c>
      <c r="B105" s="304" t="s">
        <v>43</v>
      </c>
      <c r="C105" s="304"/>
      <c r="D105" s="304"/>
      <c r="E105" s="13" t="str">
        <f>IF(E88=0,"",IF(C93="Required",0.12*E170,C93))</f>
        <v/>
      </c>
      <c r="F105" s="64">
        <f>IF(C93="Not Eligible","Not Eligible",IF(C93="",0,MIN(E105,F102*0.12)))</f>
        <v>0</v>
      </c>
      <c r="G105" s="50"/>
      <c r="H105" s="112">
        <v>34</v>
      </c>
      <c r="M105" s="1"/>
    </row>
    <row r="106" spans="1:13" ht="18" customHeight="1" x14ac:dyDescent="0.25">
      <c r="A106" s="112">
        <v>35</v>
      </c>
      <c r="B106" s="304" t="s">
        <v>254</v>
      </c>
      <c r="C106" s="304"/>
      <c r="D106" s="304"/>
      <c r="E106" s="13" t="str">
        <f>IF(E88=0,"",IF(C93="Required","No Limit",C93))</f>
        <v/>
      </c>
      <c r="F106" s="64">
        <f>IF(C93="Not Eligible","Not Eligible",IF(C93="",0,F102*0.02))</f>
        <v>0</v>
      </c>
      <c r="G106" s="50" t="s">
        <v>21</v>
      </c>
      <c r="H106" s="112">
        <v>35</v>
      </c>
      <c r="M106" s="1"/>
    </row>
    <row r="107" spans="1:13" ht="18" customHeight="1" x14ac:dyDescent="0.25">
      <c r="A107" s="112" t="s">
        <v>137</v>
      </c>
      <c r="B107" s="304" t="s">
        <v>255</v>
      </c>
      <c r="C107" s="304"/>
      <c r="D107" s="304"/>
      <c r="E107" s="13" t="str">
        <f>IF(E88=0,"",IF(C93="Required","No Limit",C93))</f>
        <v/>
      </c>
      <c r="F107" s="162">
        <f>IF(C93="Not Eligible","Not Eligible",F102*0.01)</f>
        <v>0</v>
      </c>
      <c r="G107" s="71" t="s">
        <v>164</v>
      </c>
      <c r="H107" s="112" t="s">
        <v>137</v>
      </c>
      <c r="M107" s="1"/>
    </row>
    <row r="108" spans="1:13" ht="18" customHeight="1" x14ac:dyDescent="0.3">
      <c r="A108" s="112">
        <v>36</v>
      </c>
      <c r="B108" s="253" t="s">
        <v>70</v>
      </c>
      <c r="C108" s="253"/>
      <c r="D108" s="253"/>
      <c r="E108" s="253"/>
      <c r="F108" s="70">
        <f>IF(C93="Not Eligible","Not Eligible",SUM(F105:F107))</f>
        <v>0</v>
      </c>
      <c r="G108" s="73" t="s">
        <v>76</v>
      </c>
      <c r="H108" s="122">
        <v>36</v>
      </c>
      <c r="M108" s="1"/>
    </row>
    <row r="109" spans="1:13" s="2" customFormat="1" ht="31.5" customHeight="1" x14ac:dyDescent="0.25">
      <c r="A109" s="112"/>
      <c r="B109" s="284" t="s">
        <v>338</v>
      </c>
      <c r="C109" s="285"/>
      <c r="D109" s="285"/>
      <c r="E109" s="285"/>
      <c r="F109" s="286"/>
      <c r="G109" s="72"/>
      <c r="H109" s="112"/>
    </row>
    <row r="110" spans="1:13" ht="15.75" customHeight="1" x14ac:dyDescent="0.25">
      <c r="A110" s="112"/>
      <c r="B110" s="303" t="s">
        <v>352</v>
      </c>
      <c r="C110" s="303"/>
      <c r="D110" s="303"/>
      <c r="E110" s="12" t="s">
        <v>136</v>
      </c>
      <c r="F110" s="67" t="s">
        <v>131</v>
      </c>
      <c r="G110" s="50" t="s">
        <v>15</v>
      </c>
      <c r="H110" s="112"/>
      <c r="M110" s="1"/>
    </row>
    <row r="111" spans="1:13" ht="18" customHeight="1" x14ac:dyDescent="0.25">
      <c r="A111" s="112">
        <v>37</v>
      </c>
      <c r="B111" s="378" t="s">
        <v>47</v>
      </c>
      <c r="C111" s="379"/>
      <c r="D111" s="62"/>
      <c r="E111" s="13" t="str">
        <f>IF(E88=0,"",IF(D93="Required",E173,E173))</f>
        <v/>
      </c>
      <c r="F111" s="64">
        <f>IF(D93="Not Eligible","Not Eligible",IF(D93="",0,MIN(E111,F102*0.03)))</f>
        <v>0</v>
      </c>
      <c r="G111" s="50" t="s">
        <v>164</v>
      </c>
      <c r="H111" s="112">
        <v>37</v>
      </c>
      <c r="M111" s="1"/>
    </row>
    <row r="112" spans="1:13" ht="18" customHeight="1" x14ac:dyDescent="0.3">
      <c r="A112" s="112">
        <v>38</v>
      </c>
      <c r="B112" s="253" t="s">
        <v>283</v>
      </c>
      <c r="C112" s="253"/>
      <c r="D112" s="253"/>
      <c r="E112" s="253"/>
      <c r="F112" s="68">
        <f>F111</f>
        <v>0</v>
      </c>
      <c r="G112" s="73" t="s">
        <v>76</v>
      </c>
      <c r="H112" s="112">
        <v>38</v>
      </c>
      <c r="M112" s="1"/>
    </row>
    <row r="113" spans="1:10" s="2" customFormat="1" ht="9.75" customHeight="1" x14ac:dyDescent="0.25">
      <c r="A113" s="112"/>
      <c r="B113" s="20"/>
      <c r="C113" s="20"/>
      <c r="D113" s="20"/>
      <c r="E113" s="20"/>
      <c r="F113" s="11"/>
      <c r="G113" s="16"/>
      <c r="H113" s="112"/>
    </row>
    <row r="114" spans="1:10" s="2" customFormat="1" ht="18" customHeight="1" x14ac:dyDescent="0.25">
      <c r="A114" s="112"/>
      <c r="B114" s="303" t="s">
        <v>30</v>
      </c>
      <c r="C114" s="303"/>
      <c r="D114" s="12" t="s">
        <v>360</v>
      </c>
      <c r="E114" s="12" t="s">
        <v>256</v>
      </c>
      <c r="F114" s="209" t="s">
        <v>168</v>
      </c>
      <c r="G114" s="50" t="s">
        <v>16</v>
      </c>
      <c r="H114" s="112"/>
    </row>
    <row r="115" spans="1:10" s="2" customFormat="1" ht="18" customHeight="1" x14ac:dyDescent="0.3">
      <c r="A115" s="112">
        <v>39</v>
      </c>
      <c r="B115" s="304" t="s">
        <v>182</v>
      </c>
      <c r="C115" s="304"/>
      <c r="D115" s="237" t="s">
        <v>358</v>
      </c>
      <c r="E115" s="207" t="str">
        <f>IF(OR(F115="",F115=0),"",F115/F102)</f>
        <v/>
      </c>
      <c r="F115" s="211"/>
      <c r="G115" s="208" t="s">
        <v>164</v>
      </c>
      <c r="H115" s="112">
        <v>39</v>
      </c>
    </row>
    <row r="116" spans="1:10" s="2" customFormat="1" ht="18" customHeight="1" x14ac:dyDescent="0.3">
      <c r="A116" s="112">
        <v>40</v>
      </c>
      <c r="B116" s="253" t="s">
        <v>218</v>
      </c>
      <c r="C116" s="253"/>
      <c r="D116" s="253"/>
      <c r="E116" s="253"/>
      <c r="F116" s="210">
        <f>IF(E93="Not Eligible","Not Eligible",IF(OR(E93="",F115=""),0,F115))</f>
        <v>0</v>
      </c>
      <c r="G116" s="73" t="s">
        <v>76</v>
      </c>
      <c r="H116" s="112">
        <v>40</v>
      </c>
      <c r="J116" s="21"/>
    </row>
    <row r="117" spans="1:10" s="2" customFormat="1" ht="27.6" customHeight="1" x14ac:dyDescent="0.3">
      <c r="A117" s="112"/>
      <c r="B117" s="279" t="s">
        <v>357</v>
      </c>
      <c r="C117" s="280"/>
      <c r="D117" s="280"/>
      <c r="E117" s="280"/>
      <c r="F117" s="281"/>
      <c r="G117" s="160"/>
      <c r="H117" s="112"/>
      <c r="J117" s="69"/>
    </row>
    <row r="118" spans="1:10" customFormat="1" ht="12" customHeight="1" x14ac:dyDescent="0.25">
      <c r="B118" s="383" t="s">
        <v>359</v>
      </c>
      <c r="C118" s="384"/>
      <c r="D118" s="384"/>
      <c r="E118" s="384"/>
      <c r="F118" s="384"/>
    </row>
    <row r="119" spans="1:10" s="2" customFormat="1" ht="11.45" customHeight="1" x14ac:dyDescent="0.25">
      <c r="A119" s="112"/>
      <c r="B119" s="284"/>
      <c r="C119" s="285"/>
      <c r="D119" s="285"/>
      <c r="E119" s="285"/>
      <c r="F119" s="286"/>
      <c r="G119" s="50" t="s">
        <v>23</v>
      </c>
      <c r="H119" s="112"/>
      <c r="J119" s="21"/>
    </row>
    <row r="120" spans="1:10" s="2" customFormat="1" ht="18" customHeight="1" x14ac:dyDescent="0.3">
      <c r="A120" s="112"/>
      <c r="B120" s="314" t="s">
        <v>110</v>
      </c>
      <c r="C120" s="315"/>
      <c r="D120" s="316"/>
      <c r="E120" s="317"/>
      <c r="F120" s="12" t="s">
        <v>111</v>
      </c>
      <c r="G120" s="50" t="s">
        <v>164</v>
      </c>
      <c r="H120" s="112"/>
      <c r="J120" s="21"/>
    </row>
    <row r="121" spans="1:10" s="2" customFormat="1" ht="18" customHeight="1" x14ac:dyDescent="0.3">
      <c r="A121" s="112">
        <v>41</v>
      </c>
      <c r="B121" s="241"/>
      <c r="C121" s="3"/>
      <c r="D121" s="244"/>
      <c r="E121" s="388" t="s">
        <v>363</v>
      </c>
      <c r="F121" s="389"/>
      <c r="G121" s="73" t="s">
        <v>76</v>
      </c>
      <c r="H121" s="112">
        <v>41</v>
      </c>
      <c r="J121" s="21"/>
    </row>
    <row r="122" spans="1:10" s="2" customFormat="1" ht="18" customHeight="1" x14ac:dyDescent="0.25">
      <c r="A122" s="112"/>
      <c r="B122" s="15"/>
      <c r="C122" s="240"/>
      <c r="D122" s="242"/>
      <c r="E122" s="18" t="s">
        <v>45</v>
      </c>
      <c r="F122" s="238" t="str">
        <f>IF($F$93="Not Eligible","Not Eligible",IF($G$121="Y",860,"N/A"))</f>
        <v>N/A</v>
      </c>
      <c r="H122" s="112"/>
      <c r="J122" s="21"/>
    </row>
    <row r="123" spans="1:10" s="2" customFormat="1" ht="18" customHeight="1" x14ac:dyDescent="0.25">
      <c r="A123" s="112">
        <v>42</v>
      </c>
      <c r="B123" s="18"/>
      <c r="C123" s="240"/>
      <c r="D123" s="243"/>
      <c r="E123" s="61" t="s">
        <v>46</v>
      </c>
      <c r="F123" s="239" t="str">
        <f>IF($F$93="Not Eligible","Not Eligible",IF($G$121="Y",10320,"N/A"))</f>
        <v>N/A</v>
      </c>
      <c r="H123" s="112">
        <v>42</v>
      </c>
      <c r="J123" s="21"/>
    </row>
    <row r="124" spans="1:10" s="2" customFormat="1" ht="18" customHeight="1" x14ac:dyDescent="0.25">
      <c r="A124" s="112">
        <v>43</v>
      </c>
      <c r="B124" s="240"/>
      <c r="C124" s="385"/>
      <c r="D124" s="386"/>
      <c r="E124" s="387"/>
      <c r="H124" s="112">
        <v>43</v>
      </c>
      <c r="J124" s="21"/>
    </row>
    <row r="125" spans="1:10" s="2" customFormat="1" ht="11.45" customHeight="1" x14ac:dyDescent="0.25">
      <c r="A125" s="103"/>
      <c r="B125" s="15"/>
      <c r="C125" s="194" t="str">
        <f>IF(D88="Y","Interim Pastors are NOT eligible for benefits","")</f>
        <v/>
      </c>
      <c r="D125" s="194"/>
      <c r="E125" s="194"/>
      <c r="F125" s="9"/>
      <c r="G125" s="17"/>
      <c r="H125" s="107"/>
      <c r="J125" s="21"/>
    </row>
    <row r="126" spans="1:10" s="2" customFormat="1" ht="11.1" customHeight="1" x14ac:dyDescent="0.25">
      <c r="A126" s="103"/>
      <c r="B126" s="399" t="s">
        <v>332</v>
      </c>
      <c r="C126" s="400"/>
      <c r="D126" s="400"/>
      <c r="E126" s="400"/>
      <c r="F126" s="400"/>
      <c r="G126" s="401"/>
      <c r="H126" s="107"/>
      <c r="J126" s="21"/>
    </row>
    <row r="127" spans="1:10" s="190" customFormat="1" ht="23.45" customHeight="1" thickBot="1" x14ac:dyDescent="0.3">
      <c r="A127" s="188"/>
      <c r="B127" s="402"/>
      <c r="C127" s="403"/>
      <c r="D127" s="403"/>
      <c r="E127" s="403"/>
      <c r="F127" s="403"/>
      <c r="G127" s="404"/>
      <c r="H127" s="189"/>
      <c r="J127" s="191"/>
    </row>
    <row r="128" spans="1:10" s="2" customFormat="1" ht="18" customHeight="1" thickBot="1" x14ac:dyDescent="0.35">
      <c r="A128" s="305" t="str">
        <f>"Church Conference Compensation Summary Report for: "&amp;Pastor_Name</f>
        <v xml:space="preserve">Church Conference Compensation Summary Report for: </v>
      </c>
      <c r="B128" s="306"/>
      <c r="C128" s="306"/>
      <c r="D128" s="306"/>
      <c r="E128" s="306"/>
      <c r="F128" s="306"/>
      <c r="G128" s="306"/>
      <c r="H128" s="307"/>
      <c r="I128" s="53"/>
      <c r="J128" s="21"/>
    </row>
    <row r="129" spans="1:10" s="236" customFormat="1" ht="18" customHeight="1" x14ac:dyDescent="0.2">
      <c r="A129" s="373" t="s">
        <v>343</v>
      </c>
      <c r="B129" s="373"/>
      <c r="C129" s="373"/>
      <c r="D129" s="373"/>
      <c r="E129" s="373"/>
      <c r="F129" s="373"/>
      <c r="G129" s="373"/>
      <c r="H129" s="373"/>
    </row>
    <row r="130" spans="1:10" s="2" customFormat="1" ht="37.35" customHeight="1" x14ac:dyDescent="0.25">
      <c r="A130" s="300" t="str">
        <f>F11&amp;" FINANCIAL OBLIGATION FOR "&amp;Pastor_Name</f>
        <v xml:space="preserve"> FINANCIAL OBLIGATION FOR </v>
      </c>
      <c r="B130" s="301"/>
      <c r="C130" s="301"/>
      <c r="D130" s="301"/>
      <c r="E130" s="301"/>
      <c r="F130" s="301"/>
      <c r="G130" s="301"/>
      <c r="H130" s="302"/>
    </row>
    <row r="131" spans="1:10" s="2" customFormat="1" ht="18" customHeight="1" x14ac:dyDescent="0.25">
      <c r="A131" s="167"/>
      <c r="B131" s="227"/>
      <c r="C131" s="344"/>
      <c r="D131" s="345"/>
      <c r="E131" s="345"/>
      <c r="F131" s="346"/>
      <c r="G131" s="227"/>
      <c r="H131" s="163"/>
    </row>
    <row r="132" spans="1:10" s="2" customFormat="1" ht="18" customHeight="1" x14ac:dyDescent="0.25">
      <c r="A132" s="167"/>
      <c r="B132" s="141"/>
      <c r="C132" s="347" t="s">
        <v>353</v>
      </c>
      <c r="D132" s="347"/>
      <c r="E132" s="347"/>
      <c r="F132" s="347"/>
      <c r="G132" s="54"/>
      <c r="H132" s="163"/>
    </row>
    <row r="133" spans="1:10" s="2" customFormat="1" ht="18" customHeight="1" thickBot="1" x14ac:dyDescent="0.3">
      <c r="A133" s="167"/>
      <c r="B133" s="87"/>
      <c r="C133" s="348"/>
      <c r="D133" s="348"/>
      <c r="E133" s="348"/>
      <c r="F133" s="348"/>
      <c r="G133" s="87"/>
      <c r="H133" s="163"/>
    </row>
    <row r="134" spans="1:10" s="2" customFormat="1" ht="18" customHeight="1" x14ac:dyDescent="0.25">
      <c r="A134" s="168"/>
      <c r="B134" s="93"/>
      <c r="C134" s="352" t="s">
        <v>252</v>
      </c>
      <c r="D134" s="353"/>
      <c r="E134" s="354"/>
      <c r="F134" s="339" t="s">
        <v>183</v>
      </c>
      <c r="G134" s="53"/>
      <c r="H134" s="164"/>
      <c r="I134" s="89"/>
    </row>
    <row r="135" spans="1:10" s="2" customFormat="1" ht="18" customHeight="1" x14ac:dyDescent="0.25">
      <c r="A135" s="168"/>
      <c r="B135" s="93"/>
      <c r="C135" s="355"/>
      <c r="D135" s="356"/>
      <c r="E135" s="357"/>
      <c r="F135" s="340"/>
      <c r="G135" s="53"/>
      <c r="H135" s="164"/>
      <c r="I135" s="89"/>
    </row>
    <row r="136" spans="1:10" s="2" customFormat="1" ht="18" customHeight="1" x14ac:dyDescent="0.25">
      <c r="A136" s="169">
        <v>44</v>
      </c>
      <c r="B136" s="94"/>
      <c r="C136" s="358" t="s">
        <v>103</v>
      </c>
      <c r="D136" s="359"/>
      <c r="E136" s="360"/>
      <c r="F136" s="97" t="str">
        <f>IF(G52="Y", "YES","")</f>
        <v/>
      </c>
      <c r="G136" s="95"/>
      <c r="H136" s="165">
        <v>44</v>
      </c>
      <c r="I136" s="88"/>
    </row>
    <row r="137" spans="1:10" s="2" customFormat="1" ht="18" customHeight="1" x14ac:dyDescent="0.25">
      <c r="A137" s="169">
        <v>45</v>
      </c>
      <c r="B137" s="94"/>
      <c r="C137" s="246" t="s">
        <v>44</v>
      </c>
      <c r="D137" s="247"/>
      <c r="E137" s="248"/>
      <c r="F137" s="98">
        <f>D70</f>
        <v>0</v>
      </c>
      <c r="G137" s="95"/>
      <c r="H137" s="165">
        <v>45</v>
      </c>
      <c r="I137" s="88"/>
    </row>
    <row r="138" spans="1:10" s="2" customFormat="1" ht="18" customHeight="1" x14ac:dyDescent="0.25">
      <c r="A138" s="165">
        <v>46</v>
      </c>
      <c r="B138" s="94"/>
      <c r="C138" s="246" t="s">
        <v>325</v>
      </c>
      <c r="D138" s="247"/>
      <c r="E138" s="248"/>
      <c r="F138" s="98">
        <f>IF(G52="N",G54,0)</f>
        <v>0</v>
      </c>
      <c r="G138" s="95"/>
      <c r="H138" s="165">
        <v>46</v>
      </c>
      <c r="I138" s="88"/>
    </row>
    <row r="139" spans="1:10" s="2" customFormat="1" ht="18" customHeight="1" x14ac:dyDescent="0.25">
      <c r="A139" s="165">
        <v>47</v>
      </c>
      <c r="B139" s="92"/>
      <c r="C139" s="246" t="s">
        <v>329</v>
      </c>
      <c r="D139" s="247"/>
      <c r="E139" s="248"/>
      <c r="F139" s="98" t="str">
        <f>IF(G121="Y",F123,IF(G121="","Particpating?",0))</f>
        <v>Particpating?</v>
      </c>
      <c r="G139" s="96"/>
      <c r="H139" s="165">
        <v>47</v>
      </c>
    </row>
    <row r="140" spans="1:10" s="2" customFormat="1" ht="18" customHeight="1" x14ac:dyDescent="0.25">
      <c r="A140" s="165">
        <v>48</v>
      </c>
      <c r="B140" s="92"/>
      <c r="C140" s="246" t="s">
        <v>326</v>
      </c>
      <c r="D140" s="247"/>
      <c r="E140" s="248"/>
      <c r="F140" s="98" t="str">
        <f>IF(G108="Y",F105,IF(G108="","Particpating?",0))</f>
        <v>Particpating?</v>
      </c>
      <c r="G140" s="96"/>
      <c r="H140" s="165">
        <v>48</v>
      </c>
      <c r="I140" s="367" t="s">
        <v>279</v>
      </c>
      <c r="J140" s="370">
        <f>SUM(F140:F142)</f>
        <v>0</v>
      </c>
    </row>
    <row r="141" spans="1:10" s="2" customFormat="1" ht="18" customHeight="1" x14ac:dyDescent="0.25">
      <c r="A141" s="165">
        <v>49</v>
      </c>
      <c r="B141" s="92"/>
      <c r="C141" s="246" t="s">
        <v>327</v>
      </c>
      <c r="D141" s="247"/>
      <c r="E141" s="248"/>
      <c r="F141" s="98" t="str">
        <f>IF(G108="Y",SUM(F106:F107),IF(G108="","Particpating?",0))</f>
        <v>Particpating?</v>
      </c>
      <c r="G141" s="96"/>
      <c r="H141" s="165">
        <v>49</v>
      </c>
      <c r="I141" s="368"/>
      <c r="J141" s="371"/>
    </row>
    <row r="142" spans="1:10" s="2" customFormat="1" ht="18" customHeight="1" x14ac:dyDescent="0.25">
      <c r="A142" s="165">
        <v>50</v>
      </c>
      <c r="B142" s="92"/>
      <c r="C142" s="246" t="s">
        <v>328</v>
      </c>
      <c r="D142" s="247"/>
      <c r="E142" s="248"/>
      <c r="F142" s="98" t="str">
        <f>IF(G112="Y",F112,IF(G112="","Particpating?",0))</f>
        <v>Particpating?</v>
      </c>
      <c r="G142" s="96"/>
      <c r="H142" s="165">
        <v>50</v>
      </c>
      <c r="I142" s="369"/>
      <c r="J142" s="372"/>
    </row>
    <row r="143" spans="1:10" s="2" customFormat="1" ht="18" customHeight="1" x14ac:dyDescent="0.25">
      <c r="A143" s="165">
        <v>51</v>
      </c>
      <c r="B143" s="92"/>
      <c r="C143" s="246" t="s">
        <v>75</v>
      </c>
      <c r="D143" s="247"/>
      <c r="E143" s="248"/>
      <c r="F143" s="98">
        <f>G78</f>
        <v>0</v>
      </c>
      <c r="G143" s="95"/>
      <c r="H143" s="165">
        <v>51</v>
      </c>
      <c r="I143" s="88"/>
    </row>
    <row r="144" spans="1:10" s="2" customFormat="1" ht="18" customHeight="1" x14ac:dyDescent="0.25">
      <c r="A144" s="165">
        <v>52</v>
      </c>
      <c r="B144" s="92"/>
      <c r="C144" s="361" t="s">
        <v>106</v>
      </c>
      <c r="D144" s="362"/>
      <c r="E144" s="363"/>
      <c r="F144" s="99">
        <f>SUM(F137:F143)</f>
        <v>0</v>
      </c>
      <c r="G144" s="95"/>
      <c r="H144" s="165">
        <v>52</v>
      </c>
      <c r="I144" s="88"/>
    </row>
    <row r="145" spans="1:13" s="2" customFormat="1" ht="18" customHeight="1" x14ac:dyDescent="0.25">
      <c r="A145" s="168"/>
      <c r="B145" s="51"/>
      <c r="C145" s="364" t="s">
        <v>339</v>
      </c>
      <c r="D145" s="365"/>
      <c r="E145" s="365"/>
      <c r="F145" s="366"/>
      <c r="G145" s="51"/>
      <c r="H145" s="166"/>
      <c r="I145" s="88"/>
    </row>
    <row r="146" spans="1:13" s="2" customFormat="1" ht="18" customHeight="1" x14ac:dyDescent="0.25">
      <c r="A146" s="168"/>
      <c r="B146" s="51"/>
      <c r="C146" s="333" t="s">
        <v>330</v>
      </c>
      <c r="D146" s="334"/>
      <c r="E146" s="334"/>
      <c r="F146" s="335"/>
      <c r="G146" s="51"/>
      <c r="H146" s="166"/>
      <c r="I146" s="86"/>
    </row>
    <row r="147" spans="1:13" s="2" customFormat="1" ht="18" customHeight="1" thickBot="1" x14ac:dyDescent="0.3">
      <c r="A147" s="168"/>
      <c r="B147" s="51"/>
      <c r="C147" s="336"/>
      <c r="D147" s="337"/>
      <c r="E147" s="337"/>
      <c r="F147" s="338"/>
      <c r="G147" s="51"/>
      <c r="H147" s="166"/>
      <c r="I147" s="87"/>
    </row>
    <row r="148" spans="1:13" s="2" customFormat="1" ht="18" customHeight="1" x14ac:dyDescent="0.25">
      <c r="A148" s="167"/>
      <c r="B148" s="229"/>
      <c r="C148" s="52"/>
      <c r="D148" s="232"/>
      <c r="E148" s="233"/>
      <c r="F148" s="234"/>
      <c r="G148" s="87"/>
      <c r="H148" s="163"/>
    </row>
    <row r="149" spans="1:13" s="2" customFormat="1" ht="18" customHeight="1" x14ac:dyDescent="0.25">
      <c r="A149" s="349" t="s">
        <v>181</v>
      </c>
      <c r="B149" s="350"/>
      <c r="C149" s="350"/>
      <c r="D149" s="350"/>
      <c r="E149" s="350"/>
      <c r="F149" s="350"/>
      <c r="G149" s="350"/>
      <c r="H149" s="351"/>
    </row>
    <row r="150" spans="1:13" ht="15" customHeight="1" x14ac:dyDescent="0.25">
      <c r="A150" s="170"/>
      <c r="B150" s="10"/>
      <c r="C150" s="10"/>
      <c r="D150" s="10"/>
      <c r="E150" s="10"/>
      <c r="F150" s="10"/>
      <c r="G150" s="10"/>
      <c r="H150" s="163"/>
      <c r="M150" s="1"/>
    </row>
    <row r="151" spans="1:13" ht="15" customHeight="1" x14ac:dyDescent="0.25">
      <c r="A151" s="170"/>
      <c r="B151" s="324" t="s">
        <v>331</v>
      </c>
      <c r="C151" s="325"/>
      <c r="D151" s="325"/>
      <c r="E151" s="325"/>
      <c r="F151" s="325"/>
      <c r="G151" s="326"/>
      <c r="H151" s="163"/>
      <c r="M151" s="1"/>
    </row>
    <row r="152" spans="1:13" ht="15" customHeight="1" x14ac:dyDescent="0.25">
      <c r="A152" s="170"/>
      <c r="B152" s="327"/>
      <c r="C152" s="328"/>
      <c r="D152" s="328"/>
      <c r="E152" s="328"/>
      <c r="F152" s="328"/>
      <c r="G152" s="329"/>
      <c r="H152" s="163"/>
      <c r="M152" s="1"/>
    </row>
    <row r="153" spans="1:13" ht="36.75" customHeight="1" x14ac:dyDescent="0.25">
      <c r="A153" s="170"/>
      <c r="B153" s="330"/>
      <c r="C153" s="331"/>
      <c r="D153" s="331"/>
      <c r="E153" s="331"/>
      <c r="F153" s="331"/>
      <c r="G153" s="332"/>
      <c r="H153" s="163"/>
      <c r="M153" s="1"/>
    </row>
    <row r="154" spans="1:13" s="2" customFormat="1" ht="18" customHeight="1" x14ac:dyDescent="0.25">
      <c r="A154" s="170"/>
      <c r="B154" s="229"/>
      <c r="C154" s="229"/>
      <c r="D154" s="229"/>
      <c r="E154" s="229"/>
      <c r="F154" s="229"/>
      <c r="G154" s="229"/>
      <c r="H154" s="163"/>
    </row>
    <row r="155" spans="1:13" s="2" customFormat="1" ht="18" customHeight="1" thickBot="1" x14ac:dyDescent="0.35">
      <c r="A155" s="170"/>
      <c r="B155" s="282" t="s">
        <v>71</v>
      </c>
      <c r="C155" s="283"/>
      <c r="D155" s="213"/>
      <c r="E155" s="235"/>
      <c r="F155" s="146" t="s">
        <v>219</v>
      </c>
      <c r="G155" s="229"/>
      <c r="H155" s="163"/>
    </row>
    <row r="156" spans="1:13" s="2" customFormat="1" ht="18" customHeight="1" x14ac:dyDescent="0.25">
      <c r="A156" s="170"/>
      <c r="B156" s="341" t="s">
        <v>220</v>
      </c>
      <c r="C156" s="343"/>
      <c r="D156" s="312"/>
      <c r="E156" s="313"/>
      <c r="F156" s="212"/>
      <c r="G156" s="229"/>
      <c r="H156" s="163"/>
    </row>
    <row r="157" spans="1:13" s="2" customFormat="1" ht="28.35" customHeight="1" thickBot="1" x14ac:dyDescent="0.35">
      <c r="A157" s="170"/>
      <c r="B157" s="282" t="s">
        <v>72</v>
      </c>
      <c r="C157" s="283"/>
      <c r="D157" s="215"/>
      <c r="E157" s="216"/>
      <c r="F157" s="146" t="s">
        <v>219</v>
      </c>
      <c r="G157" s="229"/>
      <c r="H157" s="163"/>
    </row>
    <row r="158" spans="1:13" s="2" customFormat="1" ht="18" customHeight="1" x14ac:dyDescent="0.25">
      <c r="A158" s="170"/>
      <c r="B158" s="341" t="s">
        <v>220</v>
      </c>
      <c r="C158" s="343"/>
      <c r="D158" s="312"/>
      <c r="E158" s="313"/>
      <c r="F158" s="214"/>
      <c r="G158" s="229"/>
      <c r="H158" s="163"/>
    </row>
    <row r="159" spans="1:13" s="2" customFormat="1" ht="28.35" customHeight="1" thickBot="1" x14ac:dyDescent="0.35">
      <c r="A159" s="170"/>
      <c r="B159" s="282" t="s">
        <v>251</v>
      </c>
      <c r="C159" s="283"/>
      <c r="D159" s="215"/>
      <c r="E159" s="216"/>
      <c r="F159" s="146" t="s">
        <v>219</v>
      </c>
      <c r="G159" s="229"/>
      <c r="H159" s="163"/>
    </row>
    <row r="160" spans="1:13" s="2" customFormat="1" ht="18" customHeight="1" x14ac:dyDescent="0.25">
      <c r="A160" s="170"/>
      <c r="B160" s="341" t="s">
        <v>220</v>
      </c>
      <c r="C160" s="343"/>
      <c r="D160" s="312"/>
      <c r="E160" s="313"/>
      <c r="F160" s="214"/>
      <c r="G160" s="229"/>
      <c r="H160" s="163"/>
    </row>
    <row r="161" spans="1:13" s="2" customFormat="1" ht="28.35" customHeight="1" thickBot="1" x14ac:dyDescent="0.35">
      <c r="A161" s="170"/>
      <c r="B161" s="282" t="s">
        <v>250</v>
      </c>
      <c r="C161" s="283"/>
      <c r="D161" s="143"/>
      <c r="E161" s="144"/>
      <c r="F161" s="146" t="s">
        <v>219</v>
      </c>
      <c r="G161" s="229"/>
      <c r="H161" s="163"/>
    </row>
    <row r="162" spans="1:13" s="2" customFormat="1" ht="18" customHeight="1" x14ac:dyDescent="0.25">
      <c r="A162" s="170"/>
      <c r="B162" s="341" t="s">
        <v>220</v>
      </c>
      <c r="C162" s="342"/>
      <c r="D162" s="311"/>
      <c r="E162" s="311"/>
      <c r="F162" s="142"/>
      <c r="G162" s="229"/>
      <c r="H162" s="163"/>
    </row>
    <row r="163" spans="1:13" s="2" customFormat="1" ht="12" customHeight="1" x14ac:dyDescent="0.25">
      <c r="A163" s="170"/>
      <c r="B163" s="56"/>
      <c r="C163" s="57"/>
      <c r="D163" s="145"/>
      <c r="E163" s="145"/>
      <c r="F163" s="58"/>
      <c r="G163" s="55"/>
      <c r="H163" s="163"/>
    </row>
    <row r="164" spans="1:13" s="2" customFormat="1" ht="18" customHeight="1" x14ac:dyDescent="0.25">
      <c r="A164" s="171"/>
      <c r="B164" s="318" t="s">
        <v>230</v>
      </c>
      <c r="C164" s="319"/>
      <c r="D164" s="319"/>
      <c r="E164" s="319"/>
      <c r="F164" s="319"/>
      <c r="G164" s="320"/>
      <c r="H164" s="172"/>
    </row>
    <row r="165" spans="1:13" s="2" customFormat="1" ht="116.45" customHeight="1" x14ac:dyDescent="0.25">
      <c r="A165" s="171"/>
      <c r="B165" s="321" t="s">
        <v>355</v>
      </c>
      <c r="C165" s="322"/>
      <c r="D165" s="322"/>
      <c r="E165" s="322"/>
      <c r="F165" s="322"/>
      <c r="G165" s="323"/>
      <c r="H165" s="172"/>
    </row>
    <row r="166" spans="1:13" s="2" customFormat="1" ht="18" customHeight="1" x14ac:dyDescent="0.25">
      <c r="A166" s="170"/>
      <c r="B166" s="173"/>
      <c r="C166" s="173"/>
      <c r="D166" s="173"/>
      <c r="E166" s="173"/>
      <c r="F166" s="173"/>
      <c r="G166" s="173"/>
      <c r="H166" s="163"/>
    </row>
    <row r="167" spans="1:13" s="2" customFormat="1" ht="18" customHeight="1" x14ac:dyDescent="0.25">
      <c r="A167" s="105"/>
      <c r="B167" s="229"/>
      <c r="C167" s="229"/>
      <c r="D167" s="229"/>
      <c r="E167" s="229"/>
      <c r="F167" s="229"/>
      <c r="G167" s="229"/>
      <c r="H167" s="107"/>
    </row>
    <row r="168" spans="1:13" s="2" customFormat="1" ht="18" hidden="1" customHeight="1" x14ac:dyDescent="0.25">
      <c r="A168" s="268" t="s">
        <v>134</v>
      </c>
      <c r="B168" s="269"/>
      <c r="C168" s="269"/>
      <c r="D168" s="269"/>
      <c r="E168" s="269"/>
      <c r="F168" s="269"/>
      <c r="G168" s="310"/>
      <c r="H168" s="107"/>
    </row>
    <row r="169" spans="1:13" ht="15" hidden="1" customHeight="1" x14ac:dyDescent="0.25">
      <c r="A169" s="109"/>
      <c r="B169" s="24" t="s">
        <v>261</v>
      </c>
      <c r="C169" s="24"/>
      <c r="D169" s="24"/>
      <c r="E169" s="24">
        <v>2019</v>
      </c>
      <c r="F169" s="24">
        <v>2018</v>
      </c>
      <c r="G169" s="24">
        <v>2017</v>
      </c>
      <c r="M169" s="1"/>
    </row>
    <row r="170" spans="1:13" ht="15" hidden="1" customHeight="1" x14ac:dyDescent="0.25">
      <c r="A170" s="109"/>
      <c r="B170" s="1" t="s">
        <v>8</v>
      </c>
      <c r="E170" s="76">
        <v>71361</v>
      </c>
      <c r="F170" s="76">
        <v>70202</v>
      </c>
      <c r="G170" s="76">
        <v>68876</v>
      </c>
      <c r="H170" s="123"/>
      <c r="M170" s="1"/>
    </row>
    <row r="171" spans="1:13" ht="15" hidden="1" customHeight="1" x14ac:dyDescent="0.25">
      <c r="A171" s="109"/>
      <c r="B171" s="1" t="s">
        <v>2</v>
      </c>
      <c r="E171" s="25">
        <f>E170*2</f>
        <v>142722</v>
      </c>
      <c r="F171" s="25">
        <f>F170*2</f>
        <v>140404</v>
      </c>
      <c r="G171" s="25">
        <f>G170*2</f>
        <v>137752</v>
      </c>
      <c r="H171" s="123"/>
      <c r="M171" s="1"/>
    </row>
    <row r="172" spans="1:13" ht="15" hidden="1" customHeight="1" x14ac:dyDescent="0.25">
      <c r="A172" s="109"/>
      <c r="B172" s="2" t="s">
        <v>6</v>
      </c>
      <c r="C172" s="2"/>
      <c r="D172" s="2"/>
      <c r="E172" s="25">
        <f>E170*0.12</f>
        <v>8563.32</v>
      </c>
      <c r="F172" s="25">
        <f>F170*0.12</f>
        <v>8424.24</v>
      </c>
      <c r="G172" s="25">
        <f>G170*0.12</f>
        <v>8265.119999999999</v>
      </c>
      <c r="M172" s="1"/>
    </row>
    <row r="173" spans="1:13" ht="15" hidden="1" customHeight="1" x14ac:dyDescent="0.25">
      <c r="A173" s="109"/>
      <c r="B173" s="2" t="s">
        <v>5</v>
      </c>
      <c r="C173" s="2"/>
      <c r="D173" s="2"/>
      <c r="E173" s="25">
        <f>(2*E170)*0.03</f>
        <v>4281.66</v>
      </c>
      <c r="F173" s="25">
        <f>(2*F170)*0.03</f>
        <v>4212.12</v>
      </c>
      <c r="G173" s="25">
        <f>(2*G170)*0.03</f>
        <v>4132.5599999999995</v>
      </c>
      <c r="H173" s="124"/>
      <c r="M173" s="1"/>
    </row>
    <row r="174" spans="1:13" ht="15" hidden="1" customHeight="1" x14ac:dyDescent="0.25">
      <c r="A174" s="109"/>
      <c r="B174" s="1" t="s">
        <v>7</v>
      </c>
      <c r="E174" s="25" t="s">
        <v>193</v>
      </c>
      <c r="F174" s="25">
        <f>F170*0.6</f>
        <v>42121.2</v>
      </c>
      <c r="G174" s="25">
        <f>G170*0.6</f>
        <v>41325.599999999999</v>
      </c>
      <c r="H174" s="123"/>
      <c r="M174" s="1"/>
    </row>
    <row r="175" spans="1:13" ht="15" hidden="1" customHeight="1" x14ac:dyDescent="0.25">
      <c r="A175" s="109"/>
      <c r="E175" s="25"/>
      <c r="F175" s="25"/>
      <c r="G175" s="25"/>
      <c r="H175" s="123"/>
      <c r="M175" s="1"/>
    </row>
    <row r="176" spans="1:13" ht="15" hidden="1" customHeight="1" x14ac:dyDescent="0.25">
      <c r="A176" s="109"/>
      <c r="B176" s="2" t="s">
        <v>4</v>
      </c>
      <c r="C176" s="2"/>
      <c r="D176" s="2"/>
      <c r="E176" s="76">
        <v>44012</v>
      </c>
      <c r="F176" s="76">
        <v>43149</v>
      </c>
      <c r="G176" s="76">
        <v>42303</v>
      </c>
      <c r="H176" s="124"/>
      <c r="M176" s="1"/>
    </row>
    <row r="177" spans="1:13" ht="15" hidden="1" customHeight="1" x14ac:dyDescent="0.25">
      <c r="A177" s="109"/>
      <c r="B177" s="2" t="s">
        <v>107</v>
      </c>
      <c r="C177" s="2"/>
      <c r="D177" s="2"/>
      <c r="E177" s="76">
        <v>19866</v>
      </c>
      <c r="F177" s="76">
        <v>19866</v>
      </c>
      <c r="G177" s="76">
        <v>19866</v>
      </c>
      <c r="H177" s="124"/>
      <c r="M177" s="1"/>
    </row>
    <row r="178" spans="1:13" ht="15" hidden="1" customHeight="1" x14ac:dyDescent="0.25">
      <c r="A178" s="109"/>
      <c r="B178" s="2" t="s">
        <v>9</v>
      </c>
      <c r="C178" s="2"/>
      <c r="D178" s="2"/>
      <c r="E178" s="25">
        <f>E176+E177</f>
        <v>63878</v>
      </c>
      <c r="F178" s="25">
        <f>F176+F177</f>
        <v>63015</v>
      </c>
      <c r="G178" s="25">
        <f>G176+G177</f>
        <v>62169</v>
      </c>
      <c r="H178" s="124"/>
      <c r="M178" s="1"/>
    </row>
    <row r="179" spans="1:13" ht="15" hidden="1" customHeight="1" x14ac:dyDescent="0.25">
      <c r="A179" s="109"/>
      <c r="M179" s="1"/>
    </row>
    <row r="180" spans="1:13" ht="15" hidden="1" customHeight="1" x14ac:dyDescent="0.25">
      <c r="A180" s="109"/>
      <c r="B180" s="40" t="s">
        <v>284</v>
      </c>
      <c r="C180" s="26" t="s">
        <v>48</v>
      </c>
      <c r="D180" s="26" t="s">
        <v>0</v>
      </c>
      <c r="E180" s="26" t="s">
        <v>3</v>
      </c>
      <c r="G180" s="186"/>
      <c r="M180" s="1"/>
    </row>
    <row r="181" spans="1:13" ht="15" hidden="1" customHeight="1" x14ac:dyDescent="0.25">
      <c r="A181" s="109"/>
      <c r="B181" s="225" t="s">
        <v>95</v>
      </c>
      <c r="C181" s="27">
        <v>0</v>
      </c>
      <c r="D181" s="27">
        <v>0</v>
      </c>
      <c r="E181" s="27">
        <v>0</v>
      </c>
      <c r="M181" s="1"/>
    </row>
    <row r="182" spans="1:13" ht="15" hidden="1" customHeight="1" x14ac:dyDescent="0.25">
      <c r="A182" s="109"/>
      <c r="B182" s="225" t="s">
        <v>262</v>
      </c>
      <c r="C182" s="77">
        <v>113</v>
      </c>
      <c r="D182" s="77">
        <v>860</v>
      </c>
      <c r="E182" s="27">
        <f>C182+D182</f>
        <v>973</v>
      </c>
      <c r="M182" s="1"/>
    </row>
    <row r="183" spans="1:13" ht="15" hidden="1" customHeight="1" x14ac:dyDescent="0.25">
      <c r="A183" s="109"/>
      <c r="B183" s="225" t="s">
        <v>263</v>
      </c>
      <c r="C183" s="77">
        <v>385</v>
      </c>
      <c r="D183" s="77">
        <v>860</v>
      </c>
      <c r="E183" s="27">
        <f>C183+D183</f>
        <v>1245</v>
      </c>
      <c r="M183" s="1"/>
    </row>
    <row r="184" spans="1:13" ht="15" hidden="1" customHeight="1" thickBot="1" x14ac:dyDescent="0.3">
      <c r="A184" s="109"/>
      <c r="B184" s="185" t="s">
        <v>264</v>
      </c>
      <c r="C184" s="78">
        <v>549</v>
      </c>
      <c r="D184" s="78">
        <v>860</v>
      </c>
      <c r="E184" s="79">
        <f>C184+D184</f>
        <v>1409</v>
      </c>
      <c r="M184" s="1"/>
    </row>
    <row r="185" spans="1:13" ht="15" hidden="1" customHeight="1" x14ac:dyDescent="0.25">
      <c r="A185" s="109"/>
      <c r="B185" s="225" t="s">
        <v>95</v>
      </c>
      <c r="C185" s="27">
        <v>0</v>
      </c>
      <c r="D185" s="27">
        <v>0</v>
      </c>
      <c r="E185" s="27">
        <v>0</v>
      </c>
      <c r="M185" s="1"/>
    </row>
    <row r="186" spans="1:13" ht="15" hidden="1" customHeight="1" x14ac:dyDescent="0.25">
      <c r="A186" s="109"/>
      <c r="B186" s="225" t="s">
        <v>265</v>
      </c>
      <c r="C186" s="77">
        <v>83</v>
      </c>
      <c r="D186" s="77">
        <v>860</v>
      </c>
      <c r="E186" s="27">
        <f>C186+D186</f>
        <v>943</v>
      </c>
      <c r="M186" s="1"/>
    </row>
    <row r="187" spans="1:13" ht="15" hidden="1" customHeight="1" x14ac:dyDescent="0.25">
      <c r="A187" s="109"/>
      <c r="B187" s="225" t="s">
        <v>318</v>
      </c>
      <c r="C187" s="77">
        <v>330</v>
      </c>
      <c r="D187" s="77">
        <v>860</v>
      </c>
      <c r="E187" s="27">
        <f>C187+D187</f>
        <v>1190</v>
      </c>
      <c r="M187" s="1"/>
    </row>
    <row r="188" spans="1:13" ht="15" hidden="1" customHeight="1" x14ac:dyDescent="0.25">
      <c r="A188" s="109"/>
      <c r="B188" s="198" t="s">
        <v>266</v>
      </c>
      <c r="C188" s="184">
        <v>466</v>
      </c>
      <c r="D188" s="184">
        <v>860</v>
      </c>
      <c r="E188" s="199">
        <f>C188+D188</f>
        <v>1326</v>
      </c>
      <c r="M188" s="1"/>
    </row>
    <row r="189" spans="1:13" ht="15" hidden="1" customHeight="1" thickBot="1" x14ac:dyDescent="0.3">
      <c r="A189" s="109"/>
      <c r="B189" s="185" t="s">
        <v>323</v>
      </c>
      <c r="C189" s="78">
        <v>236</v>
      </c>
      <c r="D189" s="78">
        <v>860</v>
      </c>
      <c r="E189" s="79">
        <f>C189+D189</f>
        <v>1096</v>
      </c>
      <c r="M189" s="1"/>
    </row>
    <row r="190" spans="1:13" ht="15" hidden="1" customHeight="1" x14ac:dyDescent="0.25">
      <c r="A190" s="109"/>
      <c r="B190" s="225" t="s">
        <v>95</v>
      </c>
      <c r="C190" s="27">
        <v>0</v>
      </c>
      <c r="D190" s="27">
        <v>0</v>
      </c>
      <c r="E190" s="27">
        <v>0</v>
      </c>
      <c r="M190" s="1"/>
    </row>
    <row r="191" spans="1:13" ht="15" hidden="1" customHeight="1" x14ac:dyDescent="0.25">
      <c r="A191" s="109"/>
      <c r="B191" s="225" t="s">
        <v>267</v>
      </c>
      <c r="C191" s="77">
        <v>15</v>
      </c>
      <c r="D191" s="77">
        <v>860</v>
      </c>
      <c r="E191" s="27">
        <f>C191+D191</f>
        <v>875</v>
      </c>
      <c r="M191" s="1"/>
    </row>
    <row r="192" spans="1:13" ht="15" hidden="1" customHeight="1" x14ac:dyDescent="0.25">
      <c r="A192" s="109"/>
      <c r="B192" s="225" t="s">
        <v>268</v>
      </c>
      <c r="C192" s="77">
        <v>181</v>
      </c>
      <c r="D192" s="77">
        <v>860</v>
      </c>
      <c r="E192" s="27">
        <f>C192+D192</f>
        <v>1041</v>
      </c>
      <c r="M192" s="1"/>
    </row>
    <row r="193" spans="1:13" ht="15" hidden="1" customHeight="1" thickBot="1" x14ac:dyDescent="0.3">
      <c r="A193" s="109"/>
      <c r="B193" s="185" t="s">
        <v>269</v>
      </c>
      <c r="C193" s="78">
        <v>358</v>
      </c>
      <c r="D193" s="78">
        <v>860</v>
      </c>
      <c r="E193" s="79">
        <f>C193+D193</f>
        <v>1218</v>
      </c>
      <c r="M193" s="1"/>
    </row>
    <row r="194" spans="1:13" ht="15" hidden="1" customHeight="1" x14ac:dyDescent="0.25">
      <c r="A194" s="109"/>
      <c r="B194" s="225" t="s">
        <v>95</v>
      </c>
      <c r="C194" s="27">
        <v>0</v>
      </c>
      <c r="D194" s="27">
        <v>0</v>
      </c>
      <c r="E194" s="27">
        <v>0</v>
      </c>
      <c r="M194" s="1"/>
    </row>
    <row r="195" spans="1:13" ht="15" hidden="1" customHeight="1" x14ac:dyDescent="0.25">
      <c r="A195" s="109"/>
      <c r="B195" s="225" t="s">
        <v>270</v>
      </c>
      <c r="C195" s="77">
        <v>81</v>
      </c>
      <c r="D195" s="77">
        <v>860</v>
      </c>
      <c r="E195" s="27">
        <f>C195+D195</f>
        <v>941</v>
      </c>
      <c r="M195" s="1"/>
    </row>
    <row r="196" spans="1:13" ht="15" hidden="1" customHeight="1" x14ac:dyDescent="0.25">
      <c r="A196" s="109"/>
      <c r="B196" s="225" t="s">
        <v>271</v>
      </c>
      <c r="C196" s="77">
        <v>317</v>
      </c>
      <c r="D196" s="77">
        <v>860</v>
      </c>
      <c r="E196" s="27">
        <f>C196+D196</f>
        <v>1177</v>
      </c>
      <c r="M196" s="1"/>
    </row>
    <row r="197" spans="1:13" ht="15" hidden="1" customHeight="1" thickBot="1" x14ac:dyDescent="0.3">
      <c r="A197" s="109"/>
      <c r="B197" s="185" t="s">
        <v>272</v>
      </c>
      <c r="C197" s="78">
        <v>453</v>
      </c>
      <c r="D197" s="78">
        <v>860</v>
      </c>
      <c r="E197" s="79">
        <f>C197+D197</f>
        <v>1313</v>
      </c>
      <c r="M197" s="1"/>
    </row>
    <row r="198" spans="1:13" ht="15" hidden="1" customHeight="1" x14ac:dyDescent="0.25">
      <c r="A198" s="109"/>
      <c r="B198" s="225" t="s">
        <v>95</v>
      </c>
      <c r="C198" s="27">
        <v>0</v>
      </c>
      <c r="D198" s="27">
        <v>0</v>
      </c>
      <c r="E198" s="27">
        <v>0</v>
      </c>
      <c r="M198" s="1"/>
    </row>
    <row r="199" spans="1:13" ht="15" hidden="1" customHeight="1" x14ac:dyDescent="0.25">
      <c r="A199" s="109"/>
      <c r="B199" s="225" t="s">
        <v>273</v>
      </c>
      <c r="C199" s="77">
        <v>49</v>
      </c>
      <c r="D199" s="77">
        <v>860</v>
      </c>
      <c r="E199" s="27">
        <f>C199+D199</f>
        <v>909</v>
      </c>
      <c r="M199" s="1"/>
    </row>
    <row r="200" spans="1:13" ht="15" hidden="1" customHeight="1" x14ac:dyDescent="0.25">
      <c r="A200" s="109"/>
      <c r="B200" s="225" t="s">
        <v>274</v>
      </c>
      <c r="C200" s="77">
        <v>251</v>
      </c>
      <c r="D200" s="77">
        <v>860</v>
      </c>
      <c r="E200" s="27">
        <f>C200+D200</f>
        <v>1111</v>
      </c>
      <c r="M200" s="1"/>
    </row>
    <row r="201" spans="1:13" ht="15" hidden="1" customHeight="1" thickBot="1" x14ac:dyDescent="0.3">
      <c r="A201" s="109"/>
      <c r="B201" s="185" t="s">
        <v>275</v>
      </c>
      <c r="C201" s="78">
        <v>359</v>
      </c>
      <c r="D201" s="78">
        <v>860</v>
      </c>
      <c r="E201" s="79">
        <f>C201+D201</f>
        <v>1219</v>
      </c>
      <c r="M201" s="1"/>
    </row>
    <row r="202" spans="1:13" ht="15" hidden="1" customHeight="1" x14ac:dyDescent="0.25">
      <c r="A202" s="109"/>
      <c r="B202" s="225" t="s">
        <v>95</v>
      </c>
      <c r="C202" s="27">
        <v>0</v>
      </c>
      <c r="D202" s="27">
        <v>0</v>
      </c>
      <c r="E202" s="27">
        <v>0</v>
      </c>
      <c r="M202" s="1"/>
    </row>
    <row r="203" spans="1:13" ht="15" hidden="1" customHeight="1" x14ac:dyDescent="0.25">
      <c r="A203" s="109"/>
      <c r="B203" s="225" t="s">
        <v>276</v>
      </c>
      <c r="C203" s="77">
        <v>11</v>
      </c>
      <c r="D203" s="77">
        <v>860</v>
      </c>
      <c r="E203" s="27">
        <f>C203+D203</f>
        <v>871</v>
      </c>
      <c r="M203" s="1"/>
    </row>
    <row r="204" spans="1:13" ht="15" hidden="1" customHeight="1" x14ac:dyDescent="0.25">
      <c r="A204" s="109"/>
      <c r="B204" s="225" t="s">
        <v>277</v>
      </c>
      <c r="C204" s="77">
        <v>59</v>
      </c>
      <c r="D204" s="77">
        <v>860</v>
      </c>
      <c r="E204" s="27">
        <f>C204+D204</f>
        <v>919</v>
      </c>
      <c r="M204" s="1"/>
    </row>
    <row r="205" spans="1:13" ht="15" hidden="1" customHeight="1" thickBot="1" x14ac:dyDescent="0.3">
      <c r="A205" s="109"/>
      <c r="B205" s="185" t="s">
        <v>278</v>
      </c>
      <c r="C205" s="78">
        <v>90</v>
      </c>
      <c r="D205" s="78">
        <v>860</v>
      </c>
      <c r="E205" s="79">
        <f>C205+D205</f>
        <v>950</v>
      </c>
      <c r="M205" s="1"/>
    </row>
    <row r="206" spans="1:13" ht="15" hidden="1" customHeight="1" x14ac:dyDescent="0.25">
      <c r="A206" s="109"/>
      <c r="B206" s="225"/>
      <c r="C206" s="27"/>
      <c r="D206" s="27"/>
      <c r="E206" s="27"/>
      <c r="M206" s="1"/>
    </row>
    <row r="207" spans="1:13" ht="15" hidden="1" customHeight="1" x14ac:dyDescent="0.25">
      <c r="A207" s="109"/>
      <c r="M207" s="1"/>
    </row>
    <row r="208" spans="1:13" ht="15" hidden="1" customHeight="1" x14ac:dyDescent="0.25">
      <c r="A208" s="109"/>
      <c r="B208" s="28" t="s">
        <v>34</v>
      </c>
      <c r="C208" s="28" t="s">
        <v>53</v>
      </c>
      <c r="D208" s="28" t="s">
        <v>50</v>
      </c>
      <c r="M208" s="1"/>
    </row>
    <row r="209" spans="1:15" ht="15" hidden="1" customHeight="1" x14ac:dyDescent="0.25">
      <c r="A209" s="109"/>
      <c r="B209" s="41" t="s">
        <v>95</v>
      </c>
      <c r="C209" s="41"/>
      <c r="D209" s="41"/>
      <c r="M209" s="1"/>
    </row>
    <row r="210" spans="1:15" ht="15" hidden="1" customHeight="1" x14ac:dyDescent="0.25">
      <c r="A210" s="109"/>
      <c r="B210" s="41" t="s">
        <v>35</v>
      </c>
      <c r="C210" s="29">
        <v>1</v>
      </c>
      <c r="D210" s="41">
        <v>1</v>
      </c>
      <c r="M210" s="1"/>
    </row>
    <row r="211" spans="1:15" ht="15" hidden="1" customHeight="1" x14ac:dyDescent="0.25">
      <c r="A211" s="109"/>
      <c r="B211" s="41" t="s">
        <v>36</v>
      </c>
      <c r="C211" s="29">
        <v>0.75</v>
      </c>
      <c r="D211" s="41">
        <v>2</v>
      </c>
      <c r="M211" s="1"/>
    </row>
    <row r="212" spans="1:15" ht="15" hidden="1" customHeight="1" x14ac:dyDescent="0.25">
      <c r="A212" s="109"/>
      <c r="B212" s="41" t="s">
        <v>37</v>
      </c>
      <c r="C212" s="29">
        <v>0.5</v>
      </c>
      <c r="D212" s="41">
        <v>3</v>
      </c>
      <c r="M212" s="1"/>
    </row>
    <row r="213" spans="1:15" ht="15" hidden="1" customHeight="1" x14ac:dyDescent="0.25">
      <c r="A213" s="109"/>
      <c r="B213" s="41" t="s">
        <v>38</v>
      </c>
      <c r="C213" s="29">
        <v>0.25</v>
      </c>
      <c r="D213" s="41">
        <v>4</v>
      </c>
      <c r="M213" s="1"/>
    </row>
    <row r="214" spans="1:15" ht="15" hidden="1" customHeight="1" x14ac:dyDescent="0.25">
      <c r="A214" s="109"/>
    </row>
    <row r="215" spans="1:15" s="59" customFormat="1" ht="16.5" hidden="1" x14ac:dyDescent="0.2">
      <c r="A215" s="109"/>
      <c r="B215" s="30">
        <v>1</v>
      </c>
      <c r="C215" s="30">
        <v>2</v>
      </c>
      <c r="D215" s="30">
        <v>3</v>
      </c>
      <c r="E215" s="30">
        <v>4</v>
      </c>
      <c r="F215" s="30">
        <v>5</v>
      </c>
      <c r="G215" s="30">
        <v>6</v>
      </c>
      <c r="H215" s="125">
        <v>7</v>
      </c>
      <c r="I215" s="45">
        <v>8</v>
      </c>
      <c r="J215" s="45">
        <v>9</v>
      </c>
      <c r="K215" s="192">
        <v>10</v>
      </c>
      <c r="L215" s="30">
        <v>11</v>
      </c>
      <c r="M215" s="30">
        <v>12</v>
      </c>
      <c r="N215" s="30">
        <v>13</v>
      </c>
      <c r="O215" s="193"/>
    </row>
    <row r="216" spans="1:15" s="60" customFormat="1" ht="40.5" hidden="1" x14ac:dyDescent="0.2">
      <c r="A216" s="115"/>
      <c r="B216" s="30" t="s">
        <v>28</v>
      </c>
      <c r="C216" s="30" t="s">
        <v>21</v>
      </c>
      <c r="D216" s="31" t="s">
        <v>22</v>
      </c>
      <c r="E216" s="31" t="s">
        <v>32</v>
      </c>
      <c r="F216" s="30" t="s">
        <v>15</v>
      </c>
      <c r="G216" s="30" t="s">
        <v>301</v>
      </c>
      <c r="H216" s="125" t="s">
        <v>49</v>
      </c>
      <c r="I216" s="45" t="s">
        <v>16</v>
      </c>
      <c r="J216" s="45" t="s">
        <v>178</v>
      </c>
      <c r="K216" s="192" t="s">
        <v>23</v>
      </c>
      <c r="L216" s="31" t="s">
        <v>24</v>
      </c>
      <c r="M216" s="31" t="s">
        <v>33</v>
      </c>
      <c r="N216" s="31" t="s">
        <v>50</v>
      </c>
    </row>
    <row r="217" spans="1:15" s="60" customFormat="1" ht="13.5" hidden="1" x14ac:dyDescent="0.2">
      <c r="A217" s="115"/>
      <c r="B217" s="203" t="s">
        <v>95</v>
      </c>
      <c r="C217" s="33"/>
      <c r="D217" s="34"/>
      <c r="E217" s="34"/>
      <c r="F217" s="33"/>
      <c r="G217" s="33"/>
      <c r="H217" s="126"/>
      <c r="I217" s="46"/>
      <c r="J217" s="46"/>
      <c r="K217" s="192"/>
      <c r="L217" s="34"/>
      <c r="M217" s="34"/>
    </row>
    <row r="218" spans="1:15" s="60" customFormat="1" ht="81" hidden="1" x14ac:dyDescent="0.2">
      <c r="A218" s="115"/>
      <c r="B218" s="203" t="s">
        <v>185</v>
      </c>
      <c r="C218" s="33" t="s">
        <v>25</v>
      </c>
      <c r="D218" s="34" t="s">
        <v>314</v>
      </c>
      <c r="E218" s="34">
        <v>3</v>
      </c>
      <c r="F218" s="33" t="s">
        <v>25</v>
      </c>
      <c r="G218" s="34" t="s">
        <v>300</v>
      </c>
      <c r="H218" s="126">
        <v>4</v>
      </c>
      <c r="I218" s="46" t="s">
        <v>26</v>
      </c>
      <c r="J218" s="197" t="s">
        <v>222</v>
      </c>
      <c r="K218" s="192" t="s">
        <v>25</v>
      </c>
      <c r="L218" s="34" t="s">
        <v>25</v>
      </c>
      <c r="M218" s="34">
        <v>2</v>
      </c>
      <c r="N218" s="60" t="s">
        <v>51</v>
      </c>
    </row>
    <row r="219" spans="1:15" s="60" customFormat="1" ht="81" hidden="1" x14ac:dyDescent="0.2">
      <c r="A219" s="115"/>
      <c r="B219" s="203" t="s">
        <v>186</v>
      </c>
      <c r="C219" s="33" t="s">
        <v>25</v>
      </c>
      <c r="D219" s="34" t="s">
        <v>314</v>
      </c>
      <c r="E219" s="34">
        <v>3</v>
      </c>
      <c r="F219" s="33" t="s">
        <v>25</v>
      </c>
      <c r="G219" s="34" t="s">
        <v>300</v>
      </c>
      <c r="H219" s="126">
        <v>4</v>
      </c>
      <c r="I219" s="46" t="s">
        <v>26</v>
      </c>
      <c r="J219" s="197" t="s">
        <v>222</v>
      </c>
      <c r="K219" s="192" t="s">
        <v>25</v>
      </c>
      <c r="L219" s="34" t="s">
        <v>25</v>
      </c>
      <c r="M219" s="34">
        <v>2</v>
      </c>
      <c r="N219" s="60" t="s">
        <v>51</v>
      </c>
    </row>
    <row r="220" spans="1:15" s="60" customFormat="1" ht="81" hidden="1" x14ac:dyDescent="0.2">
      <c r="A220" s="115"/>
      <c r="B220" s="203" t="s">
        <v>187</v>
      </c>
      <c r="C220" s="33" t="s">
        <v>25</v>
      </c>
      <c r="D220" s="34" t="s">
        <v>314</v>
      </c>
      <c r="E220" s="34">
        <v>3</v>
      </c>
      <c r="F220" s="33" t="s">
        <v>25</v>
      </c>
      <c r="G220" s="34" t="s">
        <v>280</v>
      </c>
      <c r="H220" s="126">
        <v>4</v>
      </c>
      <c r="I220" s="46" t="s">
        <v>26</v>
      </c>
      <c r="J220" s="197" t="s">
        <v>222</v>
      </c>
      <c r="K220" s="192" t="s">
        <v>27</v>
      </c>
      <c r="L220" s="34" t="s">
        <v>317</v>
      </c>
      <c r="M220" s="34">
        <v>2</v>
      </c>
      <c r="N220" s="60" t="s">
        <v>51</v>
      </c>
    </row>
    <row r="221" spans="1:15" s="60" customFormat="1" ht="40.5" hidden="1" x14ac:dyDescent="0.2">
      <c r="A221" s="115"/>
      <c r="B221" s="203" t="s">
        <v>188</v>
      </c>
      <c r="C221" s="33" t="s">
        <v>27</v>
      </c>
      <c r="D221" s="34" t="s">
        <v>27</v>
      </c>
      <c r="E221" s="34">
        <v>3</v>
      </c>
      <c r="F221" s="33" t="s">
        <v>25</v>
      </c>
      <c r="G221" s="34" t="s">
        <v>280</v>
      </c>
      <c r="H221" s="126">
        <v>4</v>
      </c>
      <c r="I221" s="46" t="s">
        <v>26</v>
      </c>
      <c r="J221" s="197" t="s">
        <v>198</v>
      </c>
      <c r="K221" s="192" t="s">
        <v>27</v>
      </c>
      <c r="L221" s="34" t="s">
        <v>317</v>
      </c>
      <c r="M221" s="34">
        <v>2</v>
      </c>
      <c r="N221" s="60" t="s">
        <v>51</v>
      </c>
    </row>
    <row r="222" spans="1:15" s="134" customFormat="1" ht="81" hidden="1" x14ac:dyDescent="0.2">
      <c r="A222" s="129"/>
      <c r="B222" s="203" t="s">
        <v>189</v>
      </c>
      <c r="C222" s="33" t="s">
        <v>25</v>
      </c>
      <c r="D222" s="34" t="s">
        <v>314</v>
      </c>
      <c r="E222" s="131">
        <v>3</v>
      </c>
      <c r="F222" s="130" t="s">
        <v>25</v>
      </c>
      <c r="G222" s="34" t="s">
        <v>300</v>
      </c>
      <c r="H222" s="132">
        <v>4</v>
      </c>
      <c r="I222" s="133" t="s">
        <v>26</v>
      </c>
      <c r="J222" s="197" t="s">
        <v>222</v>
      </c>
      <c r="K222" s="192" t="s">
        <v>25</v>
      </c>
      <c r="L222" s="34" t="s">
        <v>25</v>
      </c>
      <c r="M222" s="131">
        <v>2</v>
      </c>
      <c r="N222" s="134" t="s">
        <v>51</v>
      </c>
    </row>
    <row r="223" spans="1:15" s="134" customFormat="1" ht="81" hidden="1" x14ac:dyDescent="0.2">
      <c r="A223" s="129"/>
      <c r="B223" s="203" t="s">
        <v>190</v>
      </c>
      <c r="C223" s="33" t="s">
        <v>25</v>
      </c>
      <c r="D223" s="34" t="s">
        <v>314</v>
      </c>
      <c r="E223" s="131">
        <v>3</v>
      </c>
      <c r="F223" s="130" t="s">
        <v>25</v>
      </c>
      <c r="G223" s="34" t="s">
        <v>300</v>
      </c>
      <c r="H223" s="132">
        <v>4</v>
      </c>
      <c r="I223" s="133" t="s">
        <v>26</v>
      </c>
      <c r="J223" s="197" t="s">
        <v>222</v>
      </c>
      <c r="K223" s="192" t="s">
        <v>25</v>
      </c>
      <c r="L223" s="34" t="s">
        <v>25</v>
      </c>
      <c r="M223" s="131">
        <v>2</v>
      </c>
      <c r="N223" s="134" t="s">
        <v>51</v>
      </c>
    </row>
    <row r="224" spans="1:15" s="134" customFormat="1" ht="81" hidden="1" x14ac:dyDescent="0.2">
      <c r="A224" s="129"/>
      <c r="B224" s="203" t="s">
        <v>191</v>
      </c>
      <c r="C224" s="33" t="s">
        <v>25</v>
      </c>
      <c r="D224" s="34" t="s">
        <v>314</v>
      </c>
      <c r="E224" s="131">
        <v>3</v>
      </c>
      <c r="F224" s="130" t="s">
        <v>25</v>
      </c>
      <c r="G224" s="34" t="s">
        <v>280</v>
      </c>
      <c r="H224" s="132">
        <v>4</v>
      </c>
      <c r="I224" s="133" t="s">
        <v>26</v>
      </c>
      <c r="J224" s="197" t="s">
        <v>222</v>
      </c>
      <c r="K224" s="192" t="s">
        <v>27</v>
      </c>
      <c r="L224" s="34" t="s">
        <v>317</v>
      </c>
      <c r="M224" s="131">
        <v>2</v>
      </c>
      <c r="N224" s="134" t="s">
        <v>51</v>
      </c>
    </row>
    <row r="225" spans="1:14" s="134" customFormat="1" ht="40.5" hidden="1" x14ac:dyDescent="0.2">
      <c r="A225" s="129"/>
      <c r="B225" s="203" t="s">
        <v>192</v>
      </c>
      <c r="C225" s="33" t="s">
        <v>27</v>
      </c>
      <c r="D225" s="34" t="s">
        <v>27</v>
      </c>
      <c r="E225" s="131">
        <v>3</v>
      </c>
      <c r="F225" s="130" t="s">
        <v>25</v>
      </c>
      <c r="G225" s="34" t="s">
        <v>280</v>
      </c>
      <c r="H225" s="132">
        <v>4</v>
      </c>
      <c r="I225" s="133" t="s">
        <v>26</v>
      </c>
      <c r="J225" s="197" t="s">
        <v>198</v>
      </c>
      <c r="K225" s="192" t="s">
        <v>27</v>
      </c>
      <c r="L225" s="34" t="s">
        <v>317</v>
      </c>
      <c r="M225" s="131">
        <v>2</v>
      </c>
      <c r="N225" s="134" t="s">
        <v>51</v>
      </c>
    </row>
    <row r="226" spans="1:14" s="128" customFormat="1" ht="81" hidden="1" x14ac:dyDescent="0.2">
      <c r="A226" s="115"/>
      <c r="B226" s="203" t="s">
        <v>199</v>
      </c>
      <c r="C226" s="33" t="s">
        <v>25</v>
      </c>
      <c r="D226" s="34" t="s">
        <v>314</v>
      </c>
      <c r="E226" s="34">
        <v>3</v>
      </c>
      <c r="F226" s="33" t="s">
        <v>25</v>
      </c>
      <c r="G226" s="34" t="s">
        <v>300</v>
      </c>
      <c r="H226" s="126">
        <v>4</v>
      </c>
      <c r="I226" s="46" t="s">
        <v>26</v>
      </c>
      <c r="J226" s="197" t="s">
        <v>222</v>
      </c>
      <c r="K226" s="192" t="s">
        <v>25</v>
      </c>
      <c r="L226" s="34" t="s">
        <v>25</v>
      </c>
      <c r="M226" s="34">
        <v>2</v>
      </c>
      <c r="N226" s="128" t="s">
        <v>51</v>
      </c>
    </row>
    <row r="227" spans="1:14" s="128" customFormat="1" ht="81" hidden="1" x14ac:dyDescent="0.2">
      <c r="A227" s="115"/>
      <c r="B227" s="203" t="s">
        <v>200</v>
      </c>
      <c r="C227" s="33" t="s">
        <v>25</v>
      </c>
      <c r="D227" s="34" t="s">
        <v>314</v>
      </c>
      <c r="E227" s="34">
        <v>3</v>
      </c>
      <c r="F227" s="33" t="s">
        <v>25</v>
      </c>
      <c r="G227" s="34" t="s">
        <v>300</v>
      </c>
      <c r="H227" s="126">
        <v>4</v>
      </c>
      <c r="I227" s="46" t="s">
        <v>26</v>
      </c>
      <c r="J227" s="197" t="s">
        <v>222</v>
      </c>
      <c r="K227" s="192" t="s">
        <v>25</v>
      </c>
      <c r="L227" s="34" t="s">
        <v>25</v>
      </c>
      <c r="M227" s="34">
        <v>2</v>
      </c>
      <c r="N227" s="128" t="s">
        <v>51</v>
      </c>
    </row>
    <row r="228" spans="1:14" s="128" customFormat="1" ht="81" hidden="1" x14ac:dyDescent="0.2">
      <c r="A228" s="115"/>
      <c r="B228" s="203" t="s">
        <v>201</v>
      </c>
      <c r="C228" s="33" t="s">
        <v>25</v>
      </c>
      <c r="D228" s="34" t="s">
        <v>314</v>
      </c>
      <c r="E228" s="34">
        <v>3</v>
      </c>
      <c r="F228" s="33" t="s">
        <v>25</v>
      </c>
      <c r="G228" s="34" t="s">
        <v>280</v>
      </c>
      <c r="H228" s="126">
        <v>4</v>
      </c>
      <c r="I228" s="46" t="s">
        <v>26</v>
      </c>
      <c r="J228" s="197" t="s">
        <v>222</v>
      </c>
      <c r="K228" s="192" t="s">
        <v>27</v>
      </c>
      <c r="L228" s="34" t="s">
        <v>317</v>
      </c>
      <c r="M228" s="34">
        <v>2</v>
      </c>
      <c r="N228" s="128" t="s">
        <v>51</v>
      </c>
    </row>
    <row r="229" spans="1:14" s="128" customFormat="1" ht="40.5" hidden="1" x14ac:dyDescent="0.2">
      <c r="A229" s="115"/>
      <c r="B229" s="203" t="s">
        <v>202</v>
      </c>
      <c r="C229" s="33" t="s">
        <v>27</v>
      </c>
      <c r="D229" s="34" t="s">
        <v>27</v>
      </c>
      <c r="E229" s="34">
        <v>3</v>
      </c>
      <c r="F229" s="33" t="s">
        <v>25</v>
      </c>
      <c r="G229" s="34" t="s">
        <v>280</v>
      </c>
      <c r="H229" s="126">
        <v>4</v>
      </c>
      <c r="I229" s="46" t="s">
        <v>26</v>
      </c>
      <c r="J229" s="197" t="s">
        <v>198</v>
      </c>
      <c r="K229" s="192" t="s">
        <v>27</v>
      </c>
      <c r="L229" s="34" t="s">
        <v>317</v>
      </c>
      <c r="M229" s="34">
        <v>2</v>
      </c>
      <c r="N229" s="128" t="s">
        <v>51</v>
      </c>
    </row>
    <row r="230" spans="1:14" s="128" customFormat="1" ht="81" hidden="1" x14ac:dyDescent="0.2">
      <c r="A230" s="115"/>
      <c r="B230" s="203" t="s">
        <v>207</v>
      </c>
      <c r="C230" s="33" t="s">
        <v>25</v>
      </c>
      <c r="D230" s="34" t="s">
        <v>314</v>
      </c>
      <c r="E230" s="34">
        <v>3</v>
      </c>
      <c r="F230" s="33" t="s">
        <v>25</v>
      </c>
      <c r="G230" s="34" t="s">
        <v>300</v>
      </c>
      <c r="H230" s="126">
        <v>4</v>
      </c>
      <c r="I230" s="46" t="s">
        <v>26</v>
      </c>
      <c r="J230" s="197" t="s">
        <v>222</v>
      </c>
      <c r="K230" s="192" t="s">
        <v>26</v>
      </c>
      <c r="L230" s="34" t="s">
        <v>211</v>
      </c>
      <c r="M230" s="34">
        <v>2</v>
      </c>
      <c r="N230" s="128" t="s">
        <v>51</v>
      </c>
    </row>
    <row r="231" spans="1:14" s="128" customFormat="1" ht="81" hidden="1" x14ac:dyDescent="0.2">
      <c r="A231" s="115"/>
      <c r="B231" s="203" t="s">
        <v>208</v>
      </c>
      <c r="C231" s="33" t="s">
        <v>25</v>
      </c>
      <c r="D231" s="34" t="s">
        <v>314</v>
      </c>
      <c r="E231" s="34">
        <v>3</v>
      </c>
      <c r="F231" s="33" t="s">
        <v>25</v>
      </c>
      <c r="G231" s="34" t="s">
        <v>300</v>
      </c>
      <c r="H231" s="126">
        <v>4</v>
      </c>
      <c r="I231" s="46" t="s">
        <v>26</v>
      </c>
      <c r="J231" s="197" t="s">
        <v>222</v>
      </c>
      <c r="K231" s="192" t="s">
        <v>26</v>
      </c>
      <c r="L231" s="34" t="s">
        <v>211</v>
      </c>
      <c r="M231" s="34">
        <v>2</v>
      </c>
      <c r="N231" s="128" t="s">
        <v>51</v>
      </c>
    </row>
    <row r="232" spans="1:14" s="128" customFormat="1" ht="81" hidden="1" x14ac:dyDescent="0.2">
      <c r="A232" s="115"/>
      <c r="B232" s="203" t="s">
        <v>209</v>
      </c>
      <c r="C232" s="33" t="s">
        <v>25</v>
      </c>
      <c r="D232" s="34" t="s">
        <v>314</v>
      </c>
      <c r="E232" s="34">
        <v>3</v>
      </c>
      <c r="F232" s="33" t="s">
        <v>25</v>
      </c>
      <c r="G232" s="34" t="s">
        <v>280</v>
      </c>
      <c r="H232" s="126">
        <v>4</v>
      </c>
      <c r="I232" s="46" t="s">
        <v>26</v>
      </c>
      <c r="J232" s="197" t="s">
        <v>222</v>
      </c>
      <c r="K232" s="192" t="s">
        <v>27</v>
      </c>
      <c r="L232" s="34" t="s">
        <v>317</v>
      </c>
      <c r="M232" s="34">
        <v>2</v>
      </c>
      <c r="N232" s="128" t="s">
        <v>51</v>
      </c>
    </row>
    <row r="233" spans="1:14" s="128" customFormat="1" ht="40.5" hidden="1" x14ac:dyDescent="0.2">
      <c r="A233" s="115"/>
      <c r="B233" s="203" t="s">
        <v>210</v>
      </c>
      <c r="C233" s="33" t="s">
        <v>27</v>
      </c>
      <c r="D233" s="34" t="s">
        <v>27</v>
      </c>
      <c r="E233" s="34">
        <v>3</v>
      </c>
      <c r="F233" s="33" t="s">
        <v>25</v>
      </c>
      <c r="G233" s="34" t="s">
        <v>280</v>
      </c>
      <c r="H233" s="126">
        <v>4</v>
      </c>
      <c r="I233" s="46" t="s">
        <v>26</v>
      </c>
      <c r="J233" s="197" t="s">
        <v>198</v>
      </c>
      <c r="K233" s="192" t="s">
        <v>27</v>
      </c>
      <c r="L233" s="34" t="s">
        <v>317</v>
      </c>
      <c r="M233" s="34">
        <v>2</v>
      </c>
      <c r="N233" s="128" t="s">
        <v>51</v>
      </c>
    </row>
    <row r="234" spans="1:14" s="60" customFormat="1" ht="81" hidden="1" x14ac:dyDescent="0.2">
      <c r="A234" s="115"/>
      <c r="B234" s="31" t="s">
        <v>203</v>
      </c>
      <c r="C234" s="33" t="s">
        <v>25</v>
      </c>
      <c r="D234" s="34" t="s">
        <v>314</v>
      </c>
      <c r="E234" s="34">
        <v>1</v>
      </c>
      <c r="F234" s="33" t="s">
        <v>25</v>
      </c>
      <c r="G234" s="34" t="s">
        <v>300</v>
      </c>
      <c r="H234" s="126">
        <v>4</v>
      </c>
      <c r="I234" s="46" t="s">
        <v>26</v>
      </c>
      <c r="J234" s="197" t="s">
        <v>222</v>
      </c>
      <c r="K234" s="192" t="s">
        <v>25</v>
      </c>
      <c r="L234" s="34" t="s">
        <v>25</v>
      </c>
      <c r="M234" s="34">
        <v>2</v>
      </c>
      <c r="N234" s="60" t="s">
        <v>52</v>
      </c>
    </row>
    <row r="235" spans="1:14" s="60" customFormat="1" ht="81" hidden="1" x14ac:dyDescent="0.2">
      <c r="A235" s="115"/>
      <c r="B235" s="31" t="s">
        <v>204</v>
      </c>
      <c r="C235" s="33" t="s">
        <v>221</v>
      </c>
      <c r="D235" s="34" t="s">
        <v>314</v>
      </c>
      <c r="E235" s="34">
        <v>1</v>
      </c>
      <c r="F235" s="33" t="s">
        <v>27</v>
      </c>
      <c r="G235" s="34" t="s">
        <v>299</v>
      </c>
      <c r="H235" s="126">
        <v>4</v>
      </c>
      <c r="I235" s="46" t="s">
        <v>26</v>
      </c>
      <c r="J235" s="197" t="s">
        <v>222</v>
      </c>
      <c r="K235" s="192" t="s">
        <v>25</v>
      </c>
      <c r="L235" s="34" t="s">
        <v>25</v>
      </c>
      <c r="M235" s="34">
        <v>2</v>
      </c>
      <c r="N235" s="60" t="s">
        <v>52</v>
      </c>
    </row>
    <row r="236" spans="1:14" s="60" customFormat="1" ht="81" hidden="1" x14ac:dyDescent="0.2">
      <c r="A236" s="115"/>
      <c r="B236" s="31" t="s">
        <v>205</v>
      </c>
      <c r="C236" s="33" t="s">
        <v>221</v>
      </c>
      <c r="D236" s="34" t="s">
        <v>314</v>
      </c>
      <c r="E236" s="34">
        <v>1</v>
      </c>
      <c r="F236" s="33" t="s">
        <v>27</v>
      </c>
      <c r="G236" s="34" t="s">
        <v>299</v>
      </c>
      <c r="H236" s="126">
        <v>4</v>
      </c>
      <c r="I236" s="46" t="s">
        <v>26</v>
      </c>
      <c r="J236" s="197" t="s">
        <v>222</v>
      </c>
      <c r="K236" s="192" t="s">
        <v>27</v>
      </c>
      <c r="L236" s="34" t="s">
        <v>317</v>
      </c>
      <c r="M236" s="34">
        <v>2</v>
      </c>
      <c r="N236" s="60" t="s">
        <v>52</v>
      </c>
    </row>
    <row r="237" spans="1:14" s="60" customFormat="1" ht="40.5" hidden="1" x14ac:dyDescent="0.2">
      <c r="A237" s="115"/>
      <c r="B237" s="31" t="s">
        <v>206</v>
      </c>
      <c r="C237" s="33" t="s">
        <v>27</v>
      </c>
      <c r="D237" s="34" t="s">
        <v>27</v>
      </c>
      <c r="E237" s="34">
        <v>1</v>
      </c>
      <c r="F237" s="33" t="s">
        <v>27</v>
      </c>
      <c r="G237" s="34" t="s">
        <v>299</v>
      </c>
      <c r="H237" s="126">
        <v>4</v>
      </c>
      <c r="I237" s="46" t="s">
        <v>26</v>
      </c>
      <c r="J237" s="197" t="s">
        <v>198</v>
      </c>
      <c r="K237" s="192" t="s">
        <v>27</v>
      </c>
      <c r="L237" s="34" t="s">
        <v>317</v>
      </c>
      <c r="M237" s="34">
        <v>2</v>
      </c>
      <c r="N237" s="60" t="s">
        <v>52</v>
      </c>
    </row>
    <row r="238" spans="1:14" s="128" customFormat="1" ht="94.5" hidden="1" x14ac:dyDescent="0.2">
      <c r="A238" s="115"/>
      <c r="B238" s="203" t="s">
        <v>286</v>
      </c>
      <c r="C238" s="33" t="s">
        <v>25</v>
      </c>
      <c r="D238" s="34" t="s">
        <v>285</v>
      </c>
      <c r="E238" s="34">
        <v>3</v>
      </c>
      <c r="F238" s="33" t="s">
        <v>25</v>
      </c>
      <c r="G238" s="34" t="s">
        <v>300</v>
      </c>
      <c r="H238" s="126">
        <v>4</v>
      </c>
      <c r="I238" s="46" t="s">
        <v>26</v>
      </c>
      <c r="J238" s="197" t="s">
        <v>222</v>
      </c>
      <c r="K238" s="192" t="s">
        <v>26</v>
      </c>
      <c r="L238" s="34" t="s">
        <v>211</v>
      </c>
      <c r="M238" s="34">
        <v>2</v>
      </c>
      <c r="N238" s="128" t="s">
        <v>51</v>
      </c>
    </row>
    <row r="239" spans="1:14" s="128" customFormat="1" ht="81" hidden="1" x14ac:dyDescent="0.2">
      <c r="A239" s="115"/>
      <c r="B239" s="203" t="s">
        <v>287</v>
      </c>
      <c r="C239" s="33" t="s">
        <v>25</v>
      </c>
      <c r="D239" s="34" t="s">
        <v>314</v>
      </c>
      <c r="E239" s="34">
        <v>3</v>
      </c>
      <c r="F239" s="33" t="s">
        <v>25</v>
      </c>
      <c r="G239" s="34" t="s">
        <v>300</v>
      </c>
      <c r="H239" s="126">
        <v>4</v>
      </c>
      <c r="I239" s="46" t="s">
        <v>26</v>
      </c>
      <c r="J239" s="197" t="s">
        <v>222</v>
      </c>
      <c r="K239" s="192" t="s">
        <v>26</v>
      </c>
      <c r="L239" s="34" t="s">
        <v>211</v>
      </c>
      <c r="M239" s="34">
        <v>2</v>
      </c>
      <c r="N239" s="128" t="s">
        <v>51</v>
      </c>
    </row>
    <row r="240" spans="1:14" s="128" customFormat="1" ht="81" hidden="1" x14ac:dyDescent="0.2">
      <c r="A240" s="115"/>
      <c r="B240" s="203" t="s">
        <v>288</v>
      </c>
      <c r="C240" s="33" t="s">
        <v>25</v>
      </c>
      <c r="D240" s="34" t="s">
        <v>314</v>
      </c>
      <c r="E240" s="34">
        <v>3</v>
      </c>
      <c r="F240" s="33" t="s">
        <v>25</v>
      </c>
      <c r="G240" s="34" t="s">
        <v>280</v>
      </c>
      <c r="H240" s="126">
        <v>4</v>
      </c>
      <c r="I240" s="46" t="s">
        <v>26</v>
      </c>
      <c r="J240" s="197" t="s">
        <v>222</v>
      </c>
      <c r="K240" s="192" t="s">
        <v>27</v>
      </c>
      <c r="L240" s="34" t="s">
        <v>317</v>
      </c>
      <c r="M240" s="34">
        <v>2</v>
      </c>
      <c r="N240" s="128" t="s">
        <v>51</v>
      </c>
    </row>
    <row r="241" spans="1:14" s="128" customFormat="1" ht="40.5" hidden="1" x14ac:dyDescent="0.2">
      <c r="A241" s="115"/>
      <c r="B241" s="203" t="s">
        <v>289</v>
      </c>
      <c r="C241" s="33" t="s">
        <v>27</v>
      </c>
      <c r="D241" s="34" t="s">
        <v>27</v>
      </c>
      <c r="E241" s="34">
        <v>3</v>
      </c>
      <c r="F241" s="33" t="s">
        <v>25</v>
      </c>
      <c r="G241" s="34" t="s">
        <v>280</v>
      </c>
      <c r="H241" s="126">
        <v>4</v>
      </c>
      <c r="I241" s="46" t="s">
        <v>26</v>
      </c>
      <c r="J241" s="197" t="s">
        <v>198</v>
      </c>
      <c r="K241" s="192" t="s">
        <v>27</v>
      </c>
      <c r="L241" s="34" t="s">
        <v>317</v>
      </c>
      <c r="M241" s="34">
        <v>2</v>
      </c>
      <c r="N241" s="128" t="s">
        <v>51</v>
      </c>
    </row>
    <row r="242" spans="1:14" s="60" customFormat="1" ht="81" hidden="1" x14ac:dyDescent="0.2">
      <c r="A242" s="115"/>
      <c r="B242" s="31" t="s">
        <v>310</v>
      </c>
      <c r="C242" s="35" t="s">
        <v>25</v>
      </c>
      <c r="D242" s="34" t="s">
        <v>314</v>
      </c>
      <c r="E242" s="32">
        <v>3</v>
      </c>
      <c r="F242" s="35" t="s">
        <v>25</v>
      </c>
      <c r="G242" s="34" t="s">
        <v>300</v>
      </c>
      <c r="H242" s="127">
        <v>1</v>
      </c>
      <c r="I242" s="47" t="s">
        <v>26</v>
      </c>
      <c r="J242" s="197" t="s">
        <v>179</v>
      </c>
      <c r="K242" s="192" t="s">
        <v>25</v>
      </c>
      <c r="L242" s="34" t="s">
        <v>25</v>
      </c>
      <c r="M242" s="34">
        <v>2</v>
      </c>
      <c r="N242" s="60" t="s">
        <v>52</v>
      </c>
    </row>
    <row r="243" spans="1:14" s="60" customFormat="1" ht="81" hidden="1" x14ac:dyDescent="0.2">
      <c r="A243" s="115"/>
      <c r="B243" s="31" t="s">
        <v>311</v>
      </c>
      <c r="C243" s="35" t="s">
        <v>221</v>
      </c>
      <c r="D243" s="34" t="s">
        <v>314</v>
      </c>
      <c r="E243" s="32">
        <v>3</v>
      </c>
      <c r="F243" s="35" t="s">
        <v>27</v>
      </c>
      <c r="G243" s="32" t="s">
        <v>299</v>
      </c>
      <c r="H243" s="127">
        <v>1</v>
      </c>
      <c r="I243" s="47" t="s">
        <v>26</v>
      </c>
      <c r="J243" s="197" t="s">
        <v>179</v>
      </c>
      <c r="K243" s="192" t="s">
        <v>25</v>
      </c>
      <c r="L243" s="34" t="s">
        <v>25</v>
      </c>
      <c r="M243" s="34">
        <v>2</v>
      </c>
      <c r="N243" s="60" t="s">
        <v>52</v>
      </c>
    </row>
    <row r="244" spans="1:14" s="60" customFormat="1" ht="81" hidden="1" x14ac:dyDescent="0.2">
      <c r="A244" s="115"/>
      <c r="B244" s="31" t="s">
        <v>312</v>
      </c>
      <c r="C244" s="35" t="s">
        <v>221</v>
      </c>
      <c r="D244" s="34" t="s">
        <v>314</v>
      </c>
      <c r="E244" s="32">
        <v>3</v>
      </c>
      <c r="F244" s="35" t="s">
        <v>27</v>
      </c>
      <c r="G244" s="32" t="s">
        <v>299</v>
      </c>
      <c r="H244" s="127">
        <v>1</v>
      </c>
      <c r="I244" s="47" t="s">
        <v>26</v>
      </c>
      <c r="J244" s="197" t="s">
        <v>179</v>
      </c>
      <c r="K244" s="192" t="s">
        <v>27</v>
      </c>
      <c r="L244" s="34" t="s">
        <v>317</v>
      </c>
      <c r="M244" s="34">
        <v>2</v>
      </c>
      <c r="N244" s="60" t="s">
        <v>52</v>
      </c>
    </row>
    <row r="245" spans="1:14" s="60" customFormat="1" ht="40.5" hidden="1" x14ac:dyDescent="0.2">
      <c r="A245" s="115"/>
      <c r="B245" s="31" t="s">
        <v>313</v>
      </c>
      <c r="C245" s="35" t="s">
        <v>27</v>
      </c>
      <c r="D245" s="34" t="s">
        <v>27</v>
      </c>
      <c r="E245" s="32">
        <v>3</v>
      </c>
      <c r="F245" s="35" t="s">
        <v>27</v>
      </c>
      <c r="G245" s="32" t="s">
        <v>299</v>
      </c>
      <c r="H245" s="127">
        <v>1</v>
      </c>
      <c r="I245" s="47" t="s">
        <v>26</v>
      </c>
      <c r="J245" s="197" t="s">
        <v>198</v>
      </c>
      <c r="K245" s="192" t="s">
        <v>27</v>
      </c>
      <c r="L245" s="34" t="s">
        <v>317</v>
      </c>
      <c r="M245" s="34">
        <v>2</v>
      </c>
      <c r="N245" s="60" t="s">
        <v>52</v>
      </c>
    </row>
    <row r="246" spans="1:14" s="60" customFormat="1" ht="81" hidden="1" x14ac:dyDescent="0.2">
      <c r="A246" s="115"/>
      <c r="B246" s="203" t="s">
        <v>307</v>
      </c>
      <c r="C246" s="33" t="s">
        <v>25</v>
      </c>
      <c r="D246" s="34" t="s">
        <v>314</v>
      </c>
      <c r="E246" s="34">
        <v>3</v>
      </c>
      <c r="F246" s="33" t="s">
        <v>25</v>
      </c>
      <c r="G246" s="34" t="s">
        <v>300</v>
      </c>
      <c r="H246" s="126">
        <v>4</v>
      </c>
      <c r="I246" s="46" t="s">
        <v>26</v>
      </c>
      <c r="J246" s="197" t="s">
        <v>179</v>
      </c>
      <c r="K246" s="192" t="s">
        <v>25</v>
      </c>
      <c r="L246" s="34" t="s">
        <v>25</v>
      </c>
      <c r="M246" s="34">
        <v>2</v>
      </c>
      <c r="N246" s="60" t="s">
        <v>51</v>
      </c>
    </row>
    <row r="247" spans="1:14" s="60" customFormat="1" ht="81" hidden="1" x14ac:dyDescent="0.2">
      <c r="A247" s="115"/>
      <c r="B247" s="203" t="s">
        <v>308</v>
      </c>
      <c r="C247" s="33" t="s">
        <v>25</v>
      </c>
      <c r="D247" s="34" t="s">
        <v>314</v>
      </c>
      <c r="E247" s="34">
        <v>3</v>
      </c>
      <c r="F247" s="33" t="s">
        <v>25</v>
      </c>
      <c r="G247" s="34" t="s">
        <v>300</v>
      </c>
      <c r="H247" s="126">
        <v>4</v>
      </c>
      <c r="I247" s="46" t="s">
        <v>26</v>
      </c>
      <c r="J247" s="197" t="s">
        <v>179</v>
      </c>
      <c r="K247" s="192" t="s">
        <v>25</v>
      </c>
      <c r="L247" s="34" t="s">
        <v>25</v>
      </c>
      <c r="M247" s="34">
        <v>2</v>
      </c>
      <c r="N247" s="60" t="s">
        <v>51</v>
      </c>
    </row>
    <row r="248" spans="1:14" s="60" customFormat="1" ht="81" hidden="1" x14ac:dyDescent="0.2">
      <c r="A248" s="115"/>
      <c r="B248" s="203" t="s">
        <v>309</v>
      </c>
      <c r="C248" s="33" t="s">
        <v>25</v>
      </c>
      <c r="D248" s="34" t="s">
        <v>314</v>
      </c>
      <c r="E248" s="34">
        <v>3</v>
      </c>
      <c r="F248" s="33" t="s">
        <v>25</v>
      </c>
      <c r="G248" s="34" t="s">
        <v>280</v>
      </c>
      <c r="H248" s="126">
        <v>4</v>
      </c>
      <c r="I248" s="46" t="s">
        <v>26</v>
      </c>
      <c r="J248" s="197" t="s">
        <v>179</v>
      </c>
      <c r="K248" s="192" t="s">
        <v>27</v>
      </c>
      <c r="L248" s="34" t="s">
        <v>317</v>
      </c>
      <c r="M248" s="34">
        <v>2</v>
      </c>
      <c r="N248" s="60" t="s">
        <v>51</v>
      </c>
    </row>
    <row r="249" spans="1:14" s="60" customFormat="1" ht="40.5" hidden="1" x14ac:dyDescent="0.2">
      <c r="A249" s="115"/>
      <c r="B249" s="203" t="s">
        <v>306</v>
      </c>
      <c r="C249" s="33" t="s">
        <v>27</v>
      </c>
      <c r="D249" s="34" t="s">
        <v>27</v>
      </c>
      <c r="E249" s="34">
        <v>3</v>
      </c>
      <c r="F249" s="33" t="s">
        <v>25</v>
      </c>
      <c r="G249" s="34" t="s">
        <v>280</v>
      </c>
      <c r="H249" s="126">
        <v>4</v>
      </c>
      <c r="I249" s="46" t="s">
        <v>26</v>
      </c>
      <c r="J249" s="197" t="s">
        <v>198</v>
      </c>
      <c r="K249" s="192" t="s">
        <v>27</v>
      </c>
      <c r="L249" s="34" t="s">
        <v>317</v>
      </c>
      <c r="M249" s="34">
        <v>2</v>
      </c>
      <c r="N249" s="60" t="s">
        <v>51</v>
      </c>
    </row>
    <row r="250" spans="1:14" s="60" customFormat="1" ht="67.5" hidden="1" x14ac:dyDescent="0.2">
      <c r="A250" s="115"/>
      <c r="B250" s="204" t="s">
        <v>290</v>
      </c>
      <c r="C250" s="35" t="s">
        <v>27</v>
      </c>
      <c r="D250" s="32" t="s">
        <v>316</v>
      </c>
      <c r="E250" s="32"/>
      <c r="F250" s="35" t="s">
        <v>27</v>
      </c>
      <c r="G250" s="32" t="s">
        <v>294</v>
      </c>
      <c r="H250" s="127"/>
      <c r="I250" s="47" t="s">
        <v>27</v>
      </c>
      <c r="J250" s="32" t="s">
        <v>295</v>
      </c>
      <c r="K250" s="192" t="s">
        <v>26</v>
      </c>
      <c r="L250" s="34" t="s">
        <v>298</v>
      </c>
      <c r="M250" s="34">
        <v>2</v>
      </c>
      <c r="N250" s="60" t="s">
        <v>109</v>
      </c>
    </row>
    <row r="251" spans="1:14" s="60" customFormat="1" ht="67.5" hidden="1" x14ac:dyDescent="0.2">
      <c r="A251" s="115"/>
      <c r="B251" s="204" t="s">
        <v>291</v>
      </c>
      <c r="C251" s="35" t="s">
        <v>27</v>
      </c>
      <c r="D251" s="32" t="s">
        <v>316</v>
      </c>
      <c r="E251" s="32"/>
      <c r="F251" s="35" t="s">
        <v>27</v>
      </c>
      <c r="G251" s="32" t="s">
        <v>294</v>
      </c>
      <c r="H251" s="127"/>
      <c r="I251" s="47" t="s">
        <v>27</v>
      </c>
      <c r="J251" s="32" t="s">
        <v>295</v>
      </c>
      <c r="K251" s="192" t="s">
        <v>26</v>
      </c>
      <c r="L251" s="34" t="s">
        <v>298</v>
      </c>
      <c r="M251" s="34">
        <v>2</v>
      </c>
      <c r="N251" s="60" t="s">
        <v>109</v>
      </c>
    </row>
    <row r="252" spans="1:14" s="60" customFormat="1" ht="40.5" hidden="1" x14ac:dyDescent="0.2">
      <c r="A252" s="115"/>
      <c r="B252" s="204" t="s">
        <v>292</v>
      </c>
      <c r="C252" s="35" t="s">
        <v>27</v>
      </c>
      <c r="D252" s="32" t="s">
        <v>316</v>
      </c>
      <c r="E252" s="32"/>
      <c r="F252" s="35" t="s">
        <v>27</v>
      </c>
      <c r="G252" s="32" t="s">
        <v>294</v>
      </c>
      <c r="H252" s="127"/>
      <c r="I252" s="47" t="s">
        <v>27</v>
      </c>
      <c r="J252" s="32" t="s">
        <v>295</v>
      </c>
      <c r="K252" s="192" t="s">
        <v>27</v>
      </c>
      <c r="L252" s="34" t="s">
        <v>193</v>
      </c>
      <c r="M252" s="34"/>
      <c r="N252" s="60" t="s">
        <v>109</v>
      </c>
    </row>
    <row r="253" spans="1:14" s="60" customFormat="1" ht="40.5" hidden="1" x14ac:dyDescent="0.2">
      <c r="A253" s="115"/>
      <c r="B253" s="204" t="s">
        <v>293</v>
      </c>
      <c r="C253" s="35" t="s">
        <v>27</v>
      </c>
      <c r="D253" s="32" t="s">
        <v>316</v>
      </c>
      <c r="E253" s="32"/>
      <c r="F253" s="35" t="s">
        <v>27</v>
      </c>
      <c r="G253" s="32" t="s">
        <v>294</v>
      </c>
      <c r="H253" s="127"/>
      <c r="I253" s="47" t="s">
        <v>27</v>
      </c>
      <c r="J253" s="32" t="s">
        <v>295</v>
      </c>
      <c r="K253" s="192" t="s">
        <v>27</v>
      </c>
      <c r="L253" s="34" t="s">
        <v>193</v>
      </c>
      <c r="M253" s="34">
        <v>2</v>
      </c>
      <c r="N253" s="60" t="s">
        <v>109</v>
      </c>
    </row>
    <row r="254" spans="1:14" s="60" customFormat="1" ht="67.5" hidden="1" x14ac:dyDescent="0.2">
      <c r="A254" s="115"/>
      <c r="B254" s="204" t="s">
        <v>212</v>
      </c>
      <c r="C254" s="35" t="s">
        <v>27</v>
      </c>
      <c r="D254" s="32" t="s">
        <v>315</v>
      </c>
      <c r="E254" s="32"/>
      <c r="F254" s="35" t="s">
        <v>27</v>
      </c>
      <c r="G254" s="32" t="s">
        <v>297</v>
      </c>
      <c r="H254" s="127"/>
      <c r="I254" s="47" t="s">
        <v>27</v>
      </c>
      <c r="J254" s="32" t="s">
        <v>296</v>
      </c>
      <c r="K254" s="192" t="s">
        <v>26</v>
      </c>
      <c r="L254" s="34" t="s">
        <v>223</v>
      </c>
      <c r="M254" s="34">
        <v>2</v>
      </c>
      <c r="N254" s="60" t="s">
        <v>109</v>
      </c>
    </row>
    <row r="255" spans="1:14" s="60" customFormat="1" ht="67.5" hidden="1" x14ac:dyDescent="0.2">
      <c r="A255" s="115"/>
      <c r="B255" s="204" t="s">
        <v>213</v>
      </c>
      <c r="C255" s="35" t="s">
        <v>27</v>
      </c>
      <c r="D255" s="32" t="s">
        <v>315</v>
      </c>
      <c r="E255" s="32"/>
      <c r="F255" s="35" t="s">
        <v>27</v>
      </c>
      <c r="G255" s="32" t="s">
        <v>297</v>
      </c>
      <c r="H255" s="127"/>
      <c r="I255" s="47" t="s">
        <v>27</v>
      </c>
      <c r="J255" s="32" t="s">
        <v>296</v>
      </c>
      <c r="K255" s="192" t="s">
        <v>26</v>
      </c>
      <c r="L255" s="34" t="s">
        <v>223</v>
      </c>
      <c r="M255" s="34">
        <v>2</v>
      </c>
      <c r="N255" s="60" t="s">
        <v>109</v>
      </c>
    </row>
    <row r="256" spans="1:14" s="60" customFormat="1" ht="40.5" hidden="1" x14ac:dyDescent="0.2">
      <c r="A256" s="115"/>
      <c r="B256" s="204" t="s">
        <v>214</v>
      </c>
      <c r="C256" s="35" t="s">
        <v>27</v>
      </c>
      <c r="D256" s="32" t="s">
        <v>315</v>
      </c>
      <c r="E256" s="32"/>
      <c r="F256" s="35" t="s">
        <v>27</v>
      </c>
      <c r="G256" s="32" t="s">
        <v>297</v>
      </c>
      <c r="H256" s="127"/>
      <c r="I256" s="47" t="s">
        <v>27</v>
      </c>
      <c r="J256" s="32" t="s">
        <v>296</v>
      </c>
      <c r="K256" s="192" t="s">
        <v>27</v>
      </c>
      <c r="L256" s="34" t="s">
        <v>193</v>
      </c>
      <c r="M256" s="34"/>
      <c r="N256" s="60" t="s">
        <v>109</v>
      </c>
    </row>
    <row r="257" spans="1:14" s="60" customFormat="1" ht="40.5" hidden="1" x14ac:dyDescent="0.2">
      <c r="A257" s="115"/>
      <c r="B257" s="204" t="s">
        <v>215</v>
      </c>
      <c r="C257" s="35" t="s">
        <v>27</v>
      </c>
      <c r="D257" s="32" t="s">
        <v>315</v>
      </c>
      <c r="E257" s="32"/>
      <c r="F257" s="35" t="s">
        <v>27</v>
      </c>
      <c r="G257" s="32" t="s">
        <v>297</v>
      </c>
      <c r="H257" s="127"/>
      <c r="I257" s="47" t="s">
        <v>27</v>
      </c>
      <c r="J257" s="32" t="s">
        <v>296</v>
      </c>
      <c r="K257" s="192" t="s">
        <v>27</v>
      </c>
      <c r="L257" s="34" t="s">
        <v>193</v>
      </c>
      <c r="M257" s="34">
        <v>2</v>
      </c>
      <c r="N257" s="60" t="s">
        <v>109</v>
      </c>
    </row>
    <row r="259" spans="1:14" ht="12.6" customHeight="1" x14ac:dyDescent="0.25"/>
  </sheetData>
  <sheetProtection password="C577" sheet="1" selectLockedCells="1"/>
  <mergeCells count="125">
    <mergeCell ref="B69:C70"/>
    <mergeCell ref="D73:G74"/>
    <mergeCell ref="B71:C74"/>
    <mergeCell ref="B126:G127"/>
    <mergeCell ref="D86:G86"/>
    <mergeCell ref="D156:E156"/>
    <mergeCell ref="I140:I142"/>
    <mergeCell ref="J140:J142"/>
    <mergeCell ref="A129:H129"/>
    <mergeCell ref="C139:E139"/>
    <mergeCell ref="C140:E140"/>
    <mergeCell ref="B79:F79"/>
    <mergeCell ref="A97:H97"/>
    <mergeCell ref="B88:C88"/>
    <mergeCell ref="B86:C86"/>
    <mergeCell ref="C90:F90"/>
    <mergeCell ref="B111:C111"/>
    <mergeCell ref="C91:E91"/>
    <mergeCell ref="B118:F118"/>
    <mergeCell ref="C124:E124"/>
    <mergeCell ref="E121:F121"/>
    <mergeCell ref="B119:F119"/>
    <mergeCell ref="B107:D107"/>
    <mergeCell ref="C131:F131"/>
    <mergeCell ref="C132:F133"/>
    <mergeCell ref="A149:H149"/>
    <mergeCell ref="C143:E143"/>
    <mergeCell ref="C134:E135"/>
    <mergeCell ref="C136:E136"/>
    <mergeCell ref="C137:E137"/>
    <mergeCell ref="C144:E144"/>
    <mergeCell ref="C145:F145"/>
    <mergeCell ref="A168:G168"/>
    <mergeCell ref="B104:D104"/>
    <mergeCell ref="B110:D110"/>
    <mergeCell ref="B115:C115"/>
    <mergeCell ref="B116:E116"/>
    <mergeCell ref="B102:E102"/>
    <mergeCell ref="B105:D105"/>
    <mergeCell ref="D162:E162"/>
    <mergeCell ref="D158:E158"/>
    <mergeCell ref="D160:E160"/>
    <mergeCell ref="B120:C120"/>
    <mergeCell ref="D120:E120"/>
    <mergeCell ref="B164:G164"/>
    <mergeCell ref="B165:G165"/>
    <mergeCell ref="B151:G153"/>
    <mergeCell ref="B159:C159"/>
    <mergeCell ref="B161:C161"/>
    <mergeCell ref="B155:C155"/>
    <mergeCell ref="C146:F147"/>
    <mergeCell ref="F134:F135"/>
    <mergeCell ref="B162:C162"/>
    <mergeCell ref="B160:C160"/>
    <mergeCell ref="B158:C158"/>
    <mergeCell ref="B156:C156"/>
    <mergeCell ref="B52:F52"/>
    <mergeCell ref="B55:F55"/>
    <mergeCell ref="B58:G58"/>
    <mergeCell ref="A34:H34"/>
    <mergeCell ref="B117:F117"/>
    <mergeCell ref="B157:C157"/>
    <mergeCell ref="B109:F109"/>
    <mergeCell ref="B47:F47"/>
    <mergeCell ref="B54:E54"/>
    <mergeCell ref="A81:H81"/>
    <mergeCell ref="A50:H50"/>
    <mergeCell ref="A56:H56"/>
    <mergeCell ref="A75:H75"/>
    <mergeCell ref="B78:F78"/>
    <mergeCell ref="B77:G77"/>
    <mergeCell ref="B83:G84"/>
    <mergeCell ref="B99:G100"/>
    <mergeCell ref="A130:H130"/>
    <mergeCell ref="B114:C114"/>
    <mergeCell ref="B106:D106"/>
    <mergeCell ref="A128:H128"/>
    <mergeCell ref="B108:E108"/>
    <mergeCell ref="B87:C87"/>
    <mergeCell ref="B112:E112"/>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D3:E3"/>
    <mergeCell ref="B29:F29"/>
    <mergeCell ref="C138:E138"/>
    <mergeCell ref="B4:G4"/>
    <mergeCell ref="C141:E141"/>
    <mergeCell ref="C142:E142"/>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 ref="B39:F39"/>
    <mergeCell ref="B46:F46"/>
    <mergeCell ref="B48:E48"/>
  </mergeCells>
  <phoneticPr fontId="3" type="noConversion"/>
  <dataValidations xWindow="545" yWindow="335" count="10">
    <dataValidation allowBlank="1" showInputMessage="1" showErrorMessage="1" sqref="G131:G133 C166:G166 D150:G162 I94 C136:C146 H145:H147 G19:G43 C112:C116 G117:G120 G113:G115 B150:B166 F110:F116 D116:E116 E110:E113 D112:D115 C110:D110 F106:F108 G106:H107 F98:H105 G109:G111 C131 F71 G45:G51 A6:B12 D6:D7 C11:D11 C6:C10 G6:G7 D22:F55 B148:G148 H129 F134:G134 F136:G144 B131:B147 C95:E95 F91:F95 B96:H96 D92:E93 C98:E108 G10 G12:G17 I91:I92 C163:G163 C150:C154 C56:F59 E6:F21 D13:D21 A13:C55 B56:B67 B69 B71 G53:G72 D73 D60:E72 F60:F69 D75:G85 G89:G93 H6:H95 E87:G88 C75:C93 D89:F89 B75:B95 D125:G125 F120 D121:D123 B98:B126 H108:H127 A56:A166 C121:C125 E122:F123 E121" xr:uid="{00000000-0002-0000-0000-000000000000}"/>
    <dataValidation type="list" allowBlank="1" showInputMessage="1" showErrorMessage="1" sqref="G52" xr:uid="{00000000-0002-0000-0000-000001000000}">
      <formula1>_options9</formula1>
    </dataValidation>
    <dataValidation type="list" allowBlank="1" showInputMessage="1" showErrorMessage="1" sqref="D87" xr:uid="{00000000-0002-0000-0000-000002000000}">
      <formula1>$B$209:$B$213</formula1>
    </dataValidation>
    <dataValidation type="list" allowBlank="1" showInputMessage="1" showErrorMessage="1" sqref="D88" xr:uid="{00000000-0002-0000-0000-000003000000}">
      <formula1>_options8</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xr:uid="{00000000-0002-0000-0000-000004000000}">
      <formula1>9900</formula1>
    </dataValidation>
    <dataValidation type="list" allowBlank="1" showInputMessage="1" showErrorMessage="1" sqref="G112 G108" xr:uid="{00000000-0002-0000-0000-000005000000}">
      <formula1>_options20</formula1>
    </dataValidation>
    <dataValidation type="list" allowBlank="1" showInputMessage="1" showErrorMessage="1" sqref="G116" xr:uid="{00000000-0002-0000-0000-000006000000}">
      <formula1>_options22</formula1>
    </dataValidation>
    <dataValidation type="list" allowBlank="1" showInputMessage="1" showErrorMessage="1" sqref="G121" xr:uid="{00000000-0002-0000-0000-000007000000}">
      <formula1>_options23</formula1>
    </dataValidation>
    <dataValidation type="list" allowBlank="1" showInputMessage="1" showErrorMessage="1" sqref="C12" xr:uid="{00000000-0002-0000-0000-000008000000}">
      <formula1>_options34</formula1>
    </dataValidation>
    <dataValidation type="list" allowBlank="1" showInputMessage="1" showErrorMessage="1" sqref="D86" xr:uid="{00000000-0002-0000-0000-000009000000}">
      <formula1>_options13</formula1>
    </dataValidation>
  </dataValidations>
  <hyperlinks>
    <hyperlink ref="B118:F118" r:id="rId1" display="Click here to download more information and/or enroll in UMPIP" xr:uid="{00000000-0004-0000-0000-000001000000}"/>
  </hyperlinks>
  <printOptions horizontalCentered="1"/>
  <pageMargins left="0.38" right="0.37" top="0.5" bottom="0.5" header="0.3" footer="0.3"/>
  <pageSetup scale="78" fitToHeight="0" orientation="portrait" r:id="rId2"/>
  <headerFooter alignWithMargins="0">
    <oddHeader>&amp;C2018 Clergy Compensation Worksheet - Single Point Charge</oddHeader>
    <oddFooter>&amp;F&amp;RPage &amp;P</oddFooter>
  </headerFooter>
  <rowBreaks count="4" manualBreakCount="4">
    <brk id="33" max="7" man="1"/>
    <brk id="55" max="7" man="1"/>
    <brk id="80" max="7" man="1"/>
    <brk id="127"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6"/>
  <sheetViews>
    <sheetView workbookViewId="0">
      <selection activeCell="L10" sqref="L10"/>
    </sheetView>
  </sheetViews>
  <sheetFormatPr defaultRowHeight="12.75" x14ac:dyDescent="0.2"/>
  <cols>
    <col min="1" max="1" width="2.140625" bestFit="1" customWidth="1"/>
    <col min="2" max="2" width="9.140625" bestFit="1" customWidth="1"/>
    <col min="3" max="3" width="2.1406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140625" bestFit="1" customWidth="1"/>
    <col min="10" max="10" width="21.85546875" bestFit="1" customWidth="1"/>
    <col min="11" max="11" width="23.85546875" bestFit="1" customWidth="1"/>
    <col min="12" max="12" width="28.140625" bestFit="1" customWidth="1"/>
    <col min="13" max="13" width="56.42578125" customWidth="1"/>
    <col min="14" max="14" width="3.85546875" bestFit="1" customWidth="1"/>
    <col min="15" max="19" width="4.85546875" bestFit="1" customWidth="1"/>
    <col min="20" max="23" width="2.140625" bestFit="1" customWidth="1"/>
    <col min="24" max="24" width="26.140625" bestFit="1" customWidth="1"/>
    <col min="25" max="34" width="25.5703125" bestFit="1" customWidth="1"/>
    <col min="35" max="41" width="2.140625" bestFit="1" customWidth="1"/>
  </cols>
  <sheetData>
    <row r="1" spans="1:41" x14ac:dyDescent="0.2">
      <c r="A1" s="161" t="s">
        <v>67</v>
      </c>
      <c r="B1" s="36" t="s">
        <v>73</v>
      </c>
      <c r="C1" s="36" t="s">
        <v>76</v>
      </c>
      <c r="D1" s="36" t="s">
        <v>76</v>
      </c>
      <c r="E1" s="36" t="s">
        <v>85</v>
      </c>
      <c r="F1" s="36" t="s">
        <v>85</v>
      </c>
      <c r="G1" s="36" t="s">
        <v>95</v>
      </c>
      <c r="H1" s="36" t="s">
        <v>95</v>
      </c>
      <c r="I1" s="36" t="s">
        <v>73</v>
      </c>
      <c r="J1" s="36" t="s">
        <v>85</v>
      </c>
      <c r="K1" s="36" t="s">
        <v>85</v>
      </c>
      <c r="L1" s="36" t="s">
        <v>116</v>
      </c>
      <c r="M1" s="36" t="s">
        <v>95</v>
      </c>
      <c r="N1" s="36" t="s">
        <v>138</v>
      </c>
      <c r="O1" s="36" t="s">
        <v>138</v>
      </c>
      <c r="P1" s="36" t="s">
        <v>138</v>
      </c>
      <c r="Q1" s="36" t="s">
        <v>138</v>
      </c>
      <c r="R1" s="36" t="s">
        <v>138</v>
      </c>
      <c r="S1" s="36" t="s">
        <v>163</v>
      </c>
      <c r="T1" s="36" t="s">
        <v>76</v>
      </c>
      <c r="U1" s="36" t="s">
        <v>76</v>
      </c>
      <c r="V1" s="36" t="s">
        <v>76</v>
      </c>
      <c r="W1" s="36" t="s">
        <v>76</v>
      </c>
      <c r="X1" s="36" t="s">
        <v>116</v>
      </c>
      <c r="Y1" s="147" t="s">
        <v>116</v>
      </c>
      <c r="Z1" s="147" t="s">
        <v>116</v>
      </c>
      <c r="AA1" s="147" t="s">
        <v>116</v>
      </c>
      <c r="AB1" s="147" t="s">
        <v>116</v>
      </c>
      <c r="AC1" s="147" t="s">
        <v>116</v>
      </c>
      <c r="AD1" s="147" t="s">
        <v>116</v>
      </c>
      <c r="AE1" s="147" t="s">
        <v>116</v>
      </c>
      <c r="AF1" s="147" t="s">
        <v>116</v>
      </c>
      <c r="AG1" s="147" t="s">
        <v>116</v>
      </c>
      <c r="AH1" s="147" t="s">
        <v>116</v>
      </c>
      <c r="AI1" s="147" t="s">
        <v>67</v>
      </c>
      <c r="AJ1" s="147" t="s">
        <v>67</v>
      </c>
      <c r="AK1" s="147" t="s">
        <v>67</v>
      </c>
      <c r="AL1" s="147" t="s">
        <v>67</v>
      </c>
      <c r="AM1" s="147" t="s">
        <v>67</v>
      </c>
      <c r="AN1" s="147" t="s">
        <v>67</v>
      </c>
      <c r="AO1" s="147" t="s">
        <v>67</v>
      </c>
    </row>
    <row r="2" spans="1:41" x14ac:dyDescent="0.2">
      <c r="A2" s="161" t="s">
        <v>68</v>
      </c>
      <c r="B2" s="36" t="s">
        <v>67</v>
      </c>
      <c r="C2" s="36" t="s">
        <v>67</v>
      </c>
      <c r="D2" s="36" t="s">
        <v>77</v>
      </c>
      <c r="E2" s="36" t="s">
        <v>86</v>
      </c>
      <c r="F2" s="36" t="s">
        <v>86</v>
      </c>
      <c r="G2" s="36" t="s">
        <v>35</v>
      </c>
      <c r="H2" s="36" t="s">
        <v>67</v>
      </c>
      <c r="I2" s="36" t="s">
        <v>67</v>
      </c>
      <c r="J2" s="36" t="s">
        <v>86</v>
      </c>
      <c r="K2" s="36" t="s">
        <v>108</v>
      </c>
      <c r="L2" s="36" t="s">
        <v>117</v>
      </c>
      <c r="M2" s="36" t="s">
        <v>20</v>
      </c>
      <c r="N2" s="36" t="s">
        <v>139</v>
      </c>
      <c r="O2" s="36" t="s">
        <v>139</v>
      </c>
      <c r="P2" s="36" t="s">
        <v>139</v>
      </c>
      <c r="Q2" s="36" t="s">
        <v>139</v>
      </c>
      <c r="R2" s="36" t="s">
        <v>139</v>
      </c>
      <c r="S2" s="36" t="s">
        <v>138</v>
      </c>
      <c r="T2" s="36" t="s">
        <v>67</v>
      </c>
      <c r="U2" s="36" t="s">
        <v>67</v>
      </c>
      <c r="V2" s="36" t="s">
        <v>67</v>
      </c>
      <c r="W2" s="36" t="s">
        <v>67</v>
      </c>
      <c r="X2" s="36" t="s">
        <v>169</v>
      </c>
      <c r="Y2" s="147" t="s">
        <v>169</v>
      </c>
      <c r="Z2" s="147" t="s">
        <v>169</v>
      </c>
      <c r="AA2" s="147" t="s">
        <v>169</v>
      </c>
      <c r="AB2" s="147" t="s">
        <v>169</v>
      </c>
      <c r="AC2" s="147" t="s">
        <v>169</v>
      </c>
      <c r="AD2" s="147" t="s">
        <v>169</v>
      </c>
      <c r="AE2" s="147" t="s">
        <v>169</v>
      </c>
      <c r="AF2" s="147" t="s">
        <v>169</v>
      </c>
      <c r="AG2" s="147" t="s">
        <v>169</v>
      </c>
      <c r="AH2" s="147" t="s">
        <v>169</v>
      </c>
      <c r="AI2" s="147" t="s">
        <v>68</v>
      </c>
      <c r="AJ2" s="147" t="s">
        <v>68</v>
      </c>
      <c r="AK2" s="147" t="s">
        <v>68</v>
      </c>
      <c r="AL2" s="147" t="s">
        <v>68</v>
      </c>
      <c r="AM2" s="147" t="s">
        <v>68</v>
      </c>
      <c r="AN2" s="147" t="s">
        <v>68</v>
      </c>
      <c r="AO2" s="147" t="s">
        <v>68</v>
      </c>
    </row>
    <row r="3" spans="1:41" x14ac:dyDescent="0.2">
      <c r="A3" s="36"/>
      <c r="B3" s="36" t="s">
        <v>68</v>
      </c>
      <c r="C3" s="36" t="s">
        <v>68</v>
      </c>
      <c r="D3" s="36" t="s">
        <v>78</v>
      </c>
      <c r="E3" s="36" t="s">
        <v>87</v>
      </c>
      <c r="F3" s="36" t="s">
        <v>87</v>
      </c>
      <c r="G3" s="36" t="s">
        <v>36</v>
      </c>
      <c r="H3" s="36" t="s">
        <v>68</v>
      </c>
      <c r="I3" s="36" t="s">
        <v>68</v>
      </c>
      <c r="J3" s="36" t="s">
        <v>87</v>
      </c>
      <c r="K3" s="36" t="s">
        <v>87</v>
      </c>
      <c r="L3" s="36" t="s">
        <v>118</v>
      </c>
      <c r="M3" s="36" t="s">
        <v>18</v>
      </c>
      <c r="O3" s="36" t="s">
        <v>140</v>
      </c>
      <c r="P3" s="36" t="s">
        <v>140</v>
      </c>
      <c r="Q3" s="36" t="s">
        <v>140</v>
      </c>
      <c r="R3" s="36" t="s">
        <v>140</v>
      </c>
      <c r="S3" s="36" t="s">
        <v>139</v>
      </c>
      <c r="T3" s="36" t="s">
        <v>68</v>
      </c>
      <c r="U3" s="36" t="s">
        <v>68</v>
      </c>
      <c r="V3" s="36" t="s">
        <v>68</v>
      </c>
      <c r="W3" s="36" t="s">
        <v>68</v>
      </c>
      <c r="X3" s="36" t="s">
        <v>170</v>
      </c>
      <c r="Y3" s="147" t="s">
        <v>170</v>
      </c>
      <c r="Z3" s="147" t="s">
        <v>170</v>
      </c>
      <c r="AA3" s="147" t="s">
        <v>170</v>
      </c>
      <c r="AB3" s="147" t="s">
        <v>170</v>
      </c>
      <c r="AC3" s="147" t="s">
        <v>170</v>
      </c>
      <c r="AD3" s="147" t="s">
        <v>170</v>
      </c>
      <c r="AE3" s="147" t="s">
        <v>170</v>
      </c>
      <c r="AF3" s="147" t="s">
        <v>170</v>
      </c>
      <c r="AG3" s="147" t="s">
        <v>170</v>
      </c>
      <c r="AH3" s="147" t="s">
        <v>170</v>
      </c>
    </row>
    <row r="4" spans="1:41" x14ac:dyDescent="0.2">
      <c r="D4" s="36" t="s">
        <v>79</v>
      </c>
      <c r="E4" s="36" t="s">
        <v>88</v>
      </c>
      <c r="F4" s="36" t="s">
        <v>88</v>
      </c>
      <c r="G4" s="36" t="s">
        <v>37</v>
      </c>
      <c r="J4" s="36" t="s">
        <v>88</v>
      </c>
      <c r="K4" s="36" t="s">
        <v>88</v>
      </c>
      <c r="L4" s="36" t="s">
        <v>119</v>
      </c>
      <c r="M4" s="36" t="s">
        <v>19</v>
      </c>
      <c r="O4" s="36" t="s">
        <v>141</v>
      </c>
      <c r="P4" s="36" t="s">
        <v>141</v>
      </c>
      <c r="Q4" s="36" t="s">
        <v>141</v>
      </c>
      <c r="R4" s="36" t="s">
        <v>141</v>
      </c>
      <c r="S4" s="36" t="s">
        <v>140</v>
      </c>
      <c r="X4" s="36" t="s">
        <v>171</v>
      </c>
      <c r="Y4" s="147" t="s">
        <v>171</v>
      </c>
      <c r="Z4" s="147" t="s">
        <v>171</v>
      </c>
      <c r="AA4" s="147" t="s">
        <v>171</v>
      </c>
      <c r="AB4" s="147" t="s">
        <v>171</v>
      </c>
      <c r="AC4" s="147" t="s">
        <v>171</v>
      </c>
      <c r="AD4" s="147" t="s">
        <v>171</v>
      </c>
      <c r="AE4" s="147" t="s">
        <v>171</v>
      </c>
      <c r="AF4" s="147" t="s">
        <v>171</v>
      </c>
      <c r="AG4" s="147" t="s">
        <v>171</v>
      </c>
      <c r="AH4" s="147" t="s">
        <v>171</v>
      </c>
    </row>
    <row r="5" spans="1:41" x14ac:dyDescent="0.2">
      <c r="D5" s="36" t="s">
        <v>80</v>
      </c>
      <c r="E5" s="36" t="s">
        <v>89</v>
      </c>
      <c r="F5" s="36" t="s">
        <v>90</v>
      </c>
      <c r="G5" s="36" t="s">
        <v>38</v>
      </c>
      <c r="J5" s="36" t="s">
        <v>105</v>
      </c>
      <c r="K5" s="36" t="s">
        <v>105</v>
      </c>
      <c r="L5" s="36" t="s">
        <v>120</v>
      </c>
      <c r="M5" s="36" t="s">
        <v>194</v>
      </c>
      <c r="O5" s="36" t="s">
        <v>142</v>
      </c>
      <c r="P5" s="36" t="s">
        <v>142</v>
      </c>
      <c r="Q5" s="36" t="s">
        <v>142</v>
      </c>
      <c r="R5" s="36" t="s">
        <v>142</v>
      </c>
      <c r="S5" s="36" t="s">
        <v>141</v>
      </c>
      <c r="X5" s="36" t="s">
        <v>172</v>
      </c>
      <c r="Y5" s="147" t="s">
        <v>172</v>
      </c>
      <c r="Z5" s="147" t="s">
        <v>172</v>
      </c>
      <c r="AA5" s="147" t="s">
        <v>172</v>
      </c>
      <c r="AB5" s="147" t="s">
        <v>172</v>
      </c>
      <c r="AC5" s="147" t="s">
        <v>172</v>
      </c>
      <c r="AD5" s="147" t="s">
        <v>172</v>
      </c>
      <c r="AE5" s="147" t="s">
        <v>172</v>
      </c>
      <c r="AF5" s="147" t="s">
        <v>172</v>
      </c>
      <c r="AG5" s="147" t="s">
        <v>172</v>
      </c>
      <c r="AH5" s="147" t="s">
        <v>172</v>
      </c>
    </row>
    <row r="6" spans="1:41" x14ac:dyDescent="0.2">
      <c r="D6" s="36" t="s">
        <v>81</v>
      </c>
      <c r="L6" s="36" t="s">
        <v>121</v>
      </c>
      <c r="M6" s="36" t="s">
        <v>195</v>
      </c>
      <c r="O6" s="161" t="s">
        <v>143</v>
      </c>
      <c r="P6" s="36" t="s">
        <v>143</v>
      </c>
      <c r="Q6" s="36" t="s">
        <v>143</v>
      </c>
      <c r="R6" s="36" t="s">
        <v>143</v>
      </c>
      <c r="S6" s="36" t="s">
        <v>142</v>
      </c>
      <c r="X6" s="36" t="s">
        <v>173</v>
      </c>
      <c r="Y6" s="147" t="s">
        <v>173</v>
      </c>
      <c r="Z6" s="147" t="s">
        <v>173</v>
      </c>
      <c r="AA6" s="147" t="s">
        <v>173</v>
      </c>
      <c r="AB6" s="147" t="s">
        <v>173</v>
      </c>
      <c r="AC6" s="147" t="s">
        <v>173</v>
      </c>
      <c r="AD6" s="147" t="s">
        <v>173</v>
      </c>
      <c r="AE6" s="147" t="s">
        <v>173</v>
      </c>
      <c r="AF6" s="147" t="s">
        <v>173</v>
      </c>
      <c r="AG6" s="147" t="s">
        <v>173</v>
      </c>
      <c r="AH6" s="147" t="s">
        <v>173</v>
      </c>
    </row>
    <row r="7" spans="1:41" x14ac:dyDescent="0.2">
      <c r="D7" s="36" t="s">
        <v>82</v>
      </c>
      <c r="L7" s="36" t="s">
        <v>122</v>
      </c>
      <c r="M7" s="161" t="s">
        <v>305</v>
      </c>
      <c r="O7" s="36" t="s">
        <v>144</v>
      </c>
      <c r="P7" s="36" t="s">
        <v>144</v>
      </c>
      <c r="Q7" s="36" t="s">
        <v>144</v>
      </c>
      <c r="R7" s="36" t="s">
        <v>144</v>
      </c>
      <c r="S7" s="36" t="s">
        <v>143</v>
      </c>
      <c r="X7" s="36" t="s">
        <v>174</v>
      </c>
      <c r="Y7" s="147" t="s">
        <v>174</v>
      </c>
      <c r="Z7" s="147" t="s">
        <v>174</v>
      </c>
      <c r="AA7" s="147" t="s">
        <v>174</v>
      </c>
      <c r="AB7" s="147" t="s">
        <v>174</v>
      </c>
      <c r="AC7" s="147" t="s">
        <v>174</v>
      </c>
      <c r="AD7" s="147" t="s">
        <v>174</v>
      </c>
      <c r="AE7" s="147" t="s">
        <v>174</v>
      </c>
      <c r="AF7" s="147" t="s">
        <v>174</v>
      </c>
      <c r="AG7" s="147" t="s">
        <v>174</v>
      </c>
      <c r="AH7" s="147" t="s">
        <v>174</v>
      </c>
    </row>
    <row r="8" spans="1:41" x14ac:dyDescent="0.2">
      <c r="D8" s="36" t="s">
        <v>83</v>
      </c>
      <c r="L8" s="36" t="s">
        <v>123</v>
      </c>
      <c r="M8" s="161" t="s">
        <v>304</v>
      </c>
      <c r="O8" s="36" t="s">
        <v>145</v>
      </c>
      <c r="P8" s="36" t="s">
        <v>145</v>
      </c>
      <c r="Q8" s="36" t="s">
        <v>145</v>
      </c>
      <c r="R8" s="36" t="s">
        <v>145</v>
      </c>
      <c r="S8" s="36" t="s">
        <v>144</v>
      </c>
      <c r="X8" s="36" t="s">
        <v>175</v>
      </c>
      <c r="Y8" s="147" t="s">
        <v>175</v>
      </c>
      <c r="Z8" s="147" t="s">
        <v>175</v>
      </c>
      <c r="AA8" s="147" t="s">
        <v>175</v>
      </c>
      <c r="AB8" s="147" t="s">
        <v>175</v>
      </c>
      <c r="AC8" s="147" t="s">
        <v>175</v>
      </c>
      <c r="AD8" s="147" t="s">
        <v>175</v>
      </c>
      <c r="AE8" s="147" t="s">
        <v>175</v>
      </c>
      <c r="AF8" s="147" t="s">
        <v>175</v>
      </c>
      <c r="AG8" s="147" t="s">
        <v>175</v>
      </c>
      <c r="AH8" s="147" t="s">
        <v>175</v>
      </c>
    </row>
    <row r="9" spans="1:41" x14ac:dyDescent="0.2">
      <c r="D9" s="36" t="s">
        <v>84</v>
      </c>
      <c r="L9" s="36" t="s">
        <v>124</v>
      </c>
      <c r="M9" s="161" t="s">
        <v>303</v>
      </c>
      <c r="O9" s="36" t="s">
        <v>146</v>
      </c>
      <c r="P9" s="36" t="s">
        <v>146</v>
      </c>
      <c r="Q9" s="36" t="s">
        <v>146</v>
      </c>
      <c r="R9" s="36" t="s">
        <v>146</v>
      </c>
      <c r="S9" s="36" t="s">
        <v>145</v>
      </c>
      <c r="X9" s="36" t="s">
        <v>176</v>
      </c>
      <c r="Y9" s="147" t="s">
        <v>176</v>
      </c>
      <c r="Z9" s="147" t="s">
        <v>176</v>
      </c>
      <c r="AA9" s="147" t="s">
        <v>176</v>
      </c>
      <c r="AB9" s="147" t="s">
        <v>176</v>
      </c>
      <c r="AC9" s="147" t="s">
        <v>176</v>
      </c>
      <c r="AD9" s="147" t="s">
        <v>176</v>
      </c>
      <c r="AE9" s="147" t="s">
        <v>176</v>
      </c>
      <c r="AF9" s="147" t="s">
        <v>176</v>
      </c>
      <c r="AG9" s="147" t="s">
        <v>176</v>
      </c>
      <c r="AH9" s="147" t="s">
        <v>176</v>
      </c>
    </row>
    <row r="10" spans="1:41" x14ac:dyDescent="0.2">
      <c r="M10" s="161" t="s">
        <v>302</v>
      </c>
      <c r="O10" s="36" t="s">
        <v>147</v>
      </c>
      <c r="P10" s="36" t="s">
        <v>147</v>
      </c>
      <c r="Q10" s="36" t="s">
        <v>147</v>
      </c>
      <c r="R10" s="36" t="s">
        <v>147</v>
      </c>
      <c r="S10" s="36" t="s">
        <v>146</v>
      </c>
    </row>
    <row r="11" spans="1:41" x14ac:dyDescent="0.2">
      <c r="M11" t="s">
        <v>196</v>
      </c>
      <c r="O11" s="36" t="s">
        <v>148</v>
      </c>
      <c r="P11" s="36" t="s">
        <v>148</v>
      </c>
      <c r="Q11" s="36" t="s">
        <v>148</v>
      </c>
      <c r="R11" s="36" t="s">
        <v>148</v>
      </c>
      <c r="S11" s="36" t="s">
        <v>147</v>
      </c>
    </row>
    <row r="12" spans="1:41" x14ac:dyDescent="0.2">
      <c r="P12" s="36" t="s">
        <v>149</v>
      </c>
      <c r="Q12" s="36" t="s">
        <v>149</v>
      </c>
      <c r="R12" s="36" t="s">
        <v>149</v>
      </c>
      <c r="S12" s="36" t="s">
        <v>148</v>
      </c>
    </row>
    <row r="13" spans="1:41" x14ac:dyDescent="0.2">
      <c r="P13" s="36" t="s">
        <v>150</v>
      </c>
      <c r="Q13" s="36" t="s">
        <v>150</v>
      </c>
      <c r="R13" s="36" t="s">
        <v>150</v>
      </c>
      <c r="S13" s="36" t="s">
        <v>149</v>
      </c>
    </row>
    <row r="14" spans="1:41" x14ac:dyDescent="0.2">
      <c r="M14" s="36"/>
      <c r="P14" s="36" t="s">
        <v>151</v>
      </c>
      <c r="Q14" s="36" t="s">
        <v>151</v>
      </c>
      <c r="R14" s="36" t="s">
        <v>151</v>
      </c>
      <c r="S14" s="36" t="s">
        <v>150</v>
      </c>
    </row>
    <row r="15" spans="1:41" x14ac:dyDescent="0.2">
      <c r="M15" s="36"/>
      <c r="P15" s="36" t="s">
        <v>152</v>
      </c>
      <c r="Q15" s="36" t="s">
        <v>152</v>
      </c>
      <c r="R15" s="36" t="s">
        <v>152</v>
      </c>
      <c r="S15" s="36" t="s">
        <v>151</v>
      </c>
    </row>
    <row r="16" spans="1:41" x14ac:dyDescent="0.2">
      <c r="P16" s="36" t="s">
        <v>153</v>
      </c>
      <c r="Q16" s="36" t="s">
        <v>153</v>
      </c>
      <c r="R16" s="36" t="s">
        <v>153</v>
      </c>
      <c r="S16" s="36" t="s">
        <v>152</v>
      </c>
    </row>
    <row r="17" spans="13:19" x14ac:dyDescent="0.2">
      <c r="P17" s="36" t="s">
        <v>154</v>
      </c>
      <c r="Q17" s="36" t="s">
        <v>154</v>
      </c>
      <c r="R17" s="36" t="s">
        <v>154</v>
      </c>
      <c r="S17" s="36" t="s">
        <v>153</v>
      </c>
    </row>
    <row r="18" spans="13:19" x14ac:dyDescent="0.2">
      <c r="P18" s="36" t="s">
        <v>155</v>
      </c>
      <c r="Q18" s="36" t="s">
        <v>155</v>
      </c>
      <c r="R18" s="36" t="s">
        <v>155</v>
      </c>
      <c r="S18" s="36" t="s">
        <v>154</v>
      </c>
    </row>
    <row r="19" spans="13:19" x14ac:dyDescent="0.2">
      <c r="P19" s="36" t="s">
        <v>156</v>
      </c>
      <c r="Q19" s="36" t="s">
        <v>156</v>
      </c>
      <c r="R19" s="36" t="s">
        <v>156</v>
      </c>
      <c r="S19" s="36" t="s">
        <v>155</v>
      </c>
    </row>
    <row r="20" spans="13:19" x14ac:dyDescent="0.2">
      <c r="M20" s="187"/>
      <c r="P20" s="36" t="s">
        <v>157</v>
      </c>
      <c r="Q20" s="36" t="s">
        <v>157</v>
      </c>
      <c r="R20" s="36" t="s">
        <v>157</v>
      </c>
      <c r="S20" s="36" t="s">
        <v>156</v>
      </c>
    </row>
    <row r="21" spans="13:19" x14ac:dyDescent="0.2">
      <c r="Q21" s="36" t="s">
        <v>158</v>
      </c>
      <c r="R21" s="36" t="s">
        <v>158</v>
      </c>
      <c r="S21" s="36" t="s">
        <v>157</v>
      </c>
    </row>
    <row r="22" spans="13:19" x14ac:dyDescent="0.2">
      <c r="Q22" s="36" t="s">
        <v>159</v>
      </c>
      <c r="R22" s="36" t="s">
        <v>159</v>
      </c>
      <c r="S22" s="36" t="s">
        <v>158</v>
      </c>
    </row>
    <row r="23" spans="13:19" x14ac:dyDescent="0.2">
      <c r="Q23" s="36" t="s">
        <v>160</v>
      </c>
      <c r="R23" s="36" t="s">
        <v>160</v>
      </c>
      <c r="S23" s="36" t="s">
        <v>159</v>
      </c>
    </row>
    <row r="24" spans="13:19" x14ac:dyDescent="0.2">
      <c r="Q24" s="36" t="s">
        <v>161</v>
      </c>
      <c r="R24" s="36" t="s">
        <v>161</v>
      </c>
      <c r="S24" s="36" t="s">
        <v>160</v>
      </c>
    </row>
    <row r="25" spans="13:19" x14ac:dyDescent="0.2">
      <c r="Q25" s="36" t="s">
        <v>162</v>
      </c>
      <c r="R25" s="36" t="s">
        <v>162</v>
      </c>
      <c r="S25" s="36" t="s">
        <v>161</v>
      </c>
    </row>
    <row r="26" spans="13:19" x14ac:dyDescent="0.2">
      <c r="S26" s="36" t="s">
        <v>162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224</v>
      </c>
      <c r="B1" t="s">
        <v>225</v>
      </c>
      <c r="C1" t="s">
        <v>216</v>
      </c>
      <c r="D1" t="s">
        <v>228</v>
      </c>
      <c r="E1" t="s">
        <v>217</v>
      </c>
    </row>
    <row r="2" spans="1:5" x14ac:dyDescent="0.2">
      <c r="A2" t="s">
        <v>226</v>
      </c>
      <c r="B2" t="s">
        <v>227</v>
      </c>
    </row>
    <row r="3" spans="1:5" x14ac:dyDescent="0.2">
      <c r="A3" t="s">
        <v>229</v>
      </c>
      <c r="B3" t="s">
        <v>231</v>
      </c>
    </row>
    <row r="4" spans="1:5" x14ac:dyDescent="0.2">
      <c r="A4" t="s">
        <v>232</v>
      </c>
      <c r="B4" t="s">
        <v>233</v>
      </c>
    </row>
    <row r="5" spans="1:5" x14ac:dyDescent="0.2">
      <c r="A5" t="s">
        <v>234</v>
      </c>
      <c r="B5" t="s">
        <v>235</v>
      </c>
    </row>
    <row r="6" spans="1:5" x14ac:dyDescent="0.2">
      <c r="A6" t="s">
        <v>236</v>
      </c>
      <c r="B6" t="s">
        <v>237</v>
      </c>
    </row>
    <row r="7" spans="1:5" x14ac:dyDescent="0.2">
      <c r="A7" t="s">
        <v>238</v>
      </c>
      <c r="B7" t="s">
        <v>239</v>
      </c>
    </row>
    <row r="8" spans="1:5" x14ac:dyDescent="0.2">
      <c r="A8" t="s">
        <v>240</v>
      </c>
      <c r="B8" t="s">
        <v>241</v>
      </c>
    </row>
    <row r="9" spans="1:5" x14ac:dyDescent="0.2">
      <c r="A9" t="s">
        <v>242</v>
      </c>
      <c r="B9" t="s">
        <v>243</v>
      </c>
    </row>
    <row r="10" spans="1:5" x14ac:dyDescent="0.2">
      <c r="A10" t="s">
        <v>244</v>
      </c>
      <c r="B10" t="s">
        <v>245</v>
      </c>
    </row>
    <row r="11" spans="1:5" x14ac:dyDescent="0.2">
      <c r="A11" t="s">
        <v>246</v>
      </c>
      <c r="B11" t="s">
        <v>247</v>
      </c>
    </row>
    <row r="12" spans="1:5" x14ac:dyDescent="0.2">
      <c r="A12" t="s">
        <v>248</v>
      </c>
      <c r="B12"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John Gauthier</cp:lastModifiedBy>
  <cp:lastPrinted>2017-09-12T17:01:01Z</cp:lastPrinted>
  <dcterms:created xsi:type="dcterms:W3CDTF">2005-08-23T21:08:52Z</dcterms:created>
  <dcterms:modified xsi:type="dcterms:W3CDTF">2018-07-10T19:36:46Z</dcterms:modified>
</cp:coreProperties>
</file>